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00" windowWidth="17955" windowHeight="7950" activeTab="1"/>
  </bookViews>
  <sheets>
    <sheet name="Arkusz1" sheetId="1" r:id="rId1"/>
    <sheet name="Arkusz2" sheetId="4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T273" i="4" l="1"/>
  <c r="S273" i="4"/>
  <c r="R273" i="4"/>
  <c r="P273" i="4"/>
  <c r="O273" i="4"/>
  <c r="N273" i="4"/>
  <c r="I273" i="4"/>
  <c r="G273" i="4"/>
  <c r="O269" i="4"/>
  <c r="N269" i="4"/>
  <c r="G269" i="4"/>
  <c r="P268" i="4"/>
  <c r="T268" i="4" s="1"/>
  <c r="I268" i="4"/>
  <c r="R268" i="4" s="1"/>
  <c r="H268" i="4"/>
  <c r="P267" i="4"/>
  <c r="T267" i="4" s="1"/>
  <c r="I267" i="4"/>
  <c r="R267" i="4" s="1"/>
  <c r="H267" i="4"/>
  <c r="P266" i="4"/>
  <c r="T266" i="4" s="1"/>
  <c r="I266" i="4"/>
  <c r="R266" i="4" s="1"/>
  <c r="H266" i="4"/>
  <c r="P265" i="4"/>
  <c r="T265" i="4" s="1"/>
  <c r="I265" i="4"/>
  <c r="R265" i="4" s="1"/>
  <c r="H265" i="4"/>
  <c r="P264" i="4"/>
  <c r="T264" i="4" s="1"/>
  <c r="I264" i="4"/>
  <c r="R264" i="4" s="1"/>
  <c r="H264" i="4"/>
  <c r="P263" i="4"/>
  <c r="T263" i="4" s="1"/>
  <c r="I263" i="4"/>
  <c r="R263" i="4" s="1"/>
  <c r="H263" i="4"/>
  <c r="P262" i="4"/>
  <c r="P269" i="4" s="1"/>
  <c r="I262" i="4"/>
  <c r="I269" i="4" s="1"/>
  <c r="J269" i="4" s="1"/>
  <c r="H262" i="4"/>
  <c r="O260" i="4"/>
  <c r="N260" i="4"/>
  <c r="G260" i="4"/>
  <c r="P259" i="4"/>
  <c r="T259" i="4" s="1"/>
  <c r="I259" i="4"/>
  <c r="R259" i="4" s="1"/>
  <c r="H259" i="4"/>
  <c r="P258" i="4"/>
  <c r="T258" i="4" s="1"/>
  <c r="I258" i="4"/>
  <c r="R258" i="4" s="1"/>
  <c r="H258" i="4"/>
  <c r="P257" i="4"/>
  <c r="T257" i="4" s="1"/>
  <c r="I257" i="4"/>
  <c r="R257" i="4" s="1"/>
  <c r="H257" i="4"/>
  <c r="P256" i="4"/>
  <c r="T256" i="4" s="1"/>
  <c r="I256" i="4"/>
  <c r="R256" i="4" s="1"/>
  <c r="H256" i="4"/>
  <c r="P255" i="4"/>
  <c r="P260" i="4" s="1"/>
  <c r="I255" i="4"/>
  <c r="I260" i="4" s="1"/>
  <c r="J260" i="4" s="1"/>
  <c r="H255" i="4"/>
  <c r="O253" i="4"/>
  <c r="N253" i="4"/>
  <c r="G253" i="4"/>
  <c r="P252" i="4"/>
  <c r="T252" i="4" s="1"/>
  <c r="I252" i="4"/>
  <c r="R252" i="4" s="1"/>
  <c r="H252" i="4"/>
  <c r="P251" i="4"/>
  <c r="T251" i="4" s="1"/>
  <c r="I251" i="4"/>
  <c r="R251" i="4" s="1"/>
  <c r="H251" i="4"/>
  <c r="P250" i="4"/>
  <c r="P253" i="4" s="1"/>
  <c r="I250" i="4"/>
  <c r="I253" i="4" s="1"/>
  <c r="J253" i="4" s="1"/>
  <c r="H250" i="4"/>
  <c r="O247" i="4"/>
  <c r="N247" i="4"/>
  <c r="G247" i="4"/>
  <c r="P246" i="4"/>
  <c r="T246" i="4" s="1"/>
  <c r="I246" i="4"/>
  <c r="R246" i="4" s="1"/>
  <c r="H246" i="4"/>
  <c r="P245" i="4"/>
  <c r="T245" i="4" s="1"/>
  <c r="I245" i="4"/>
  <c r="R245" i="4" s="1"/>
  <c r="H245" i="4"/>
  <c r="P244" i="4"/>
  <c r="T244" i="4" s="1"/>
  <c r="I244" i="4"/>
  <c r="R244" i="4" s="1"/>
  <c r="H244" i="4"/>
  <c r="P243" i="4"/>
  <c r="I243" i="4"/>
  <c r="H243" i="4"/>
  <c r="P242" i="4"/>
  <c r="T242" i="4" s="1"/>
  <c r="I242" i="4"/>
  <c r="R242" i="4" s="1"/>
  <c r="H242" i="4"/>
  <c r="P241" i="4"/>
  <c r="P247" i="4" s="1"/>
  <c r="I241" i="4"/>
  <c r="I247" i="4" s="1"/>
  <c r="J247" i="4" s="1"/>
  <c r="H241" i="4"/>
  <c r="O239" i="4"/>
  <c r="N239" i="4"/>
  <c r="G239" i="4"/>
  <c r="P238" i="4"/>
  <c r="T238" i="4" s="1"/>
  <c r="I238" i="4"/>
  <c r="R238" i="4" s="1"/>
  <c r="H238" i="4"/>
  <c r="P237" i="4"/>
  <c r="T237" i="4" s="1"/>
  <c r="I237" i="4"/>
  <c r="R237" i="4" s="1"/>
  <c r="H237" i="4"/>
  <c r="P236" i="4"/>
  <c r="T236" i="4" s="1"/>
  <c r="I236" i="4"/>
  <c r="R236" i="4" s="1"/>
  <c r="H236" i="4"/>
  <c r="P235" i="4"/>
  <c r="T235" i="4" s="1"/>
  <c r="I235" i="4"/>
  <c r="R235" i="4" s="1"/>
  <c r="H235" i="4"/>
  <c r="P234" i="4"/>
  <c r="T234" i="4" s="1"/>
  <c r="I234" i="4"/>
  <c r="R234" i="4" s="1"/>
  <c r="H234" i="4"/>
  <c r="P233" i="4"/>
  <c r="P239" i="4" s="1"/>
  <c r="I233" i="4"/>
  <c r="I239" i="4" s="1"/>
  <c r="J239" i="4" s="1"/>
  <c r="H233" i="4"/>
  <c r="O231" i="4"/>
  <c r="N231" i="4"/>
  <c r="G231" i="4"/>
  <c r="P230" i="4"/>
  <c r="T230" i="4" s="1"/>
  <c r="I230" i="4"/>
  <c r="R230" i="4" s="1"/>
  <c r="H230" i="4"/>
  <c r="P229" i="4"/>
  <c r="T229" i="4" s="1"/>
  <c r="I229" i="4"/>
  <c r="R229" i="4" s="1"/>
  <c r="H229" i="4"/>
  <c r="P228" i="4"/>
  <c r="T228" i="4" s="1"/>
  <c r="I228" i="4"/>
  <c r="R228" i="4" s="1"/>
  <c r="H228" i="4"/>
  <c r="P227" i="4"/>
  <c r="T227" i="4" s="1"/>
  <c r="I227" i="4"/>
  <c r="R227" i="4" s="1"/>
  <c r="H227" i="4"/>
  <c r="P226" i="4"/>
  <c r="P231" i="4" s="1"/>
  <c r="I226" i="4"/>
  <c r="I231" i="4" s="1"/>
  <c r="J231" i="4" s="1"/>
  <c r="H226" i="4"/>
  <c r="O224" i="4"/>
  <c r="N224" i="4"/>
  <c r="G224" i="4"/>
  <c r="P223" i="4"/>
  <c r="T223" i="4" s="1"/>
  <c r="I223" i="4"/>
  <c r="R223" i="4" s="1"/>
  <c r="H223" i="4"/>
  <c r="P222" i="4"/>
  <c r="T222" i="4" s="1"/>
  <c r="I222" i="4"/>
  <c r="R222" i="4" s="1"/>
  <c r="H222" i="4"/>
  <c r="P221" i="4"/>
  <c r="T221" i="4" s="1"/>
  <c r="I221" i="4"/>
  <c r="R221" i="4" s="1"/>
  <c r="H221" i="4"/>
  <c r="P220" i="4"/>
  <c r="P224" i="4" s="1"/>
  <c r="I220" i="4"/>
  <c r="I224" i="4" s="1"/>
  <c r="J224" i="4" s="1"/>
  <c r="H220" i="4"/>
  <c r="O218" i="4"/>
  <c r="N218" i="4"/>
  <c r="G218" i="4"/>
  <c r="P217" i="4"/>
  <c r="T217" i="4" s="1"/>
  <c r="I217" i="4"/>
  <c r="R217" i="4" s="1"/>
  <c r="H217" i="4"/>
  <c r="P216" i="4"/>
  <c r="T216" i="4" s="1"/>
  <c r="I216" i="4"/>
  <c r="R216" i="4" s="1"/>
  <c r="H216" i="4"/>
  <c r="P215" i="4"/>
  <c r="T215" i="4" s="1"/>
  <c r="I215" i="4"/>
  <c r="R215" i="4" s="1"/>
  <c r="H215" i="4"/>
  <c r="P214" i="4"/>
  <c r="T214" i="4" s="1"/>
  <c r="I214" i="4"/>
  <c r="R214" i="4" s="1"/>
  <c r="H214" i="4"/>
  <c r="P213" i="4"/>
  <c r="T213" i="4" s="1"/>
  <c r="I213" i="4"/>
  <c r="R213" i="4" s="1"/>
  <c r="H213" i="4"/>
  <c r="P212" i="4"/>
  <c r="T212" i="4" s="1"/>
  <c r="I212" i="4"/>
  <c r="R212" i="4" s="1"/>
  <c r="H212" i="4"/>
  <c r="P211" i="4"/>
  <c r="P218" i="4" s="1"/>
  <c r="I211" i="4"/>
  <c r="I218" i="4" s="1"/>
  <c r="J218" i="4" s="1"/>
  <c r="H211" i="4"/>
  <c r="O209" i="4"/>
  <c r="O248" i="4" s="1"/>
  <c r="N209" i="4"/>
  <c r="N248" i="4" s="1"/>
  <c r="G209" i="4"/>
  <c r="G248" i="4" s="1"/>
  <c r="P208" i="4"/>
  <c r="T208" i="4" s="1"/>
  <c r="I208" i="4"/>
  <c r="R208" i="4" s="1"/>
  <c r="H208" i="4"/>
  <c r="P207" i="4"/>
  <c r="P209" i="4" s="1"/>
  <c r="P248" i="4" s="1"/>
  <c r="I207" i="4"/>
  <c r="I209" i="4" s="1"/>
  <c r="H207" i="4"/>
  <c r="O203" i="4"/>
  <c r="N203" i="4"/>
  <c r="G203" i="4"/>
  <c r="P202" i="4"/>
  <c r="I202" i="4"/>
  <c r="H202" i="4"/>
  <c r="P201" i="4"/>
  <c r="I201" i="4"/>
  <c r="H201" i="4"/>
  <c r="O199" i="4"/>
  <c r="N199" i="4"/>
  <c r="G199" i="4"/>
  <c r="P198" i="4"/>
  <c r="T198" i="4" s="1"/>
  <c r="S198" i="4" s="1"/>
  <c r="H198" i="4"/>
  <c r="I198" i="4" s="1"/>
  <c r="P197" i="4"/>
  <c r="T197" i="4" s="1"/>
  <c r="S197" i="4" s="1"/>
  <c r="H197" i="4"/>
  <c r="I197" i="4" s="1"/>
  <c r="P196" i="4"/>
  <c r="T196" i="4" s="1"/>
  <c r="S196" i="4" s="1"/>
  <c r="H196" i="4"/>
  <c r="I196" i="4" s="1"/>
  <c r="P195" i="4"/>
  <c r="T195" i="4" s="1"/>
  <c r="S195" i="4" s="1"/>
  <c r="H195" i="4"/>
  <c r="I195" i="4" s="1"/>
  <c r="P194" i="4"/>
  <c r="P199" i="4" s="1"/>
  <c r="H194" i="4"/>
  <c r="I194" i="4" s="1"/>
  <c r="O192" i="4"/>
  <c r="N192" i="4"/>
  <c r="G192" i="4"/>
  <c r="P191" i="4"/>
  <c r="T191" i="4" s="1"/>
  <c r="S191" i="4" s="1"/>
  <c r="H191" i="4"/>
  <c r="I191" i="4" s="1"/>
  <c r="P190" i="4"/>
  <c r="T190" i="4" s="1"/>
  <c r="S190" i="4" s="1"/>
  <c r="H190" i="4"/>
  <c r="I190" i="4" s="1"/>
  <c r="P189" i="4"/>
  <c r="T189" i="4" s="1"/>
  <c r="S189" i="4" s="1"/>
  <c r="H189" i="4"/>
  <c r="I189" i="4" s="1"/>
  <c r="P188" i="4"/>
  <c r="T188" i="4" s="1"/>
  <c r="S188" i="4" s="1"/>
  <c r="H188" i="4"/>
  <c r="I188" i="4" s="1"/>
  <c r="P187" i="4"/>
  <c r="T187" i="4" s="1"/>
  <c r="S187" i="4" s="1"/>
  <c r="H187" i="4"/>
  <c r="I187" i="4" s="1"/>
  <c r="P186" i="4"/>
  <c r="T186" i="4" s="1"/>
  <c r="S186" i="4" s="1"/>
  <c r="H186" i="4"/>
  <c r="I186" i="4" s="1"/>
  <c r="P185" i="4"/>
  <c r="T185" i="4" s="1"/>
  <c r="S185" i="4" s="1"/>
  <c r="H185" i="4"/>
  <c r="I185" i="4" s="1"/>
  <c r="P184" i="4"/>
  <c r="T184" i="4" s="1"/>
  <c r="S184" i="4" s="1"/>
  <c r="H184" i="4"/>
  <c r="I184" i="4" s="1"/>
  <c r="P183" i="4"/>
  <c r="T183" i="4" s="1"/>
  <c r="S183" i="4" s="1"/>
  <c r="H183" i="4"/>
  <c r="I183" i="4" s="1"/>
  <c r="P182" i="4"/>
  <c r="P192" i="4" s="1"/>
  <c r="H182" i="4"/>
  <c r="I182" i="4" s="1"/>
  <c r="O180" i="4"/>
  <c r="N180" i="4"/>
  <c r="G180" i="4"/>
  <c r="P179" i="4"/>
  <c r="P180" i="4" s="1"/>
  <c r="H179" i="4"/>
  <c r="I179" i="4" s="1"/>
  <c r="O177" i="4"/>
  <c r="N177" i="4"/>
  <c r="G177" i="4"/>
  <c r="P176" i="4"/>
  <c r="T176" i="4" s="1"/>
  <c r="S176" i="4" s="1"/>
  <c r="H176" i="4"/>
  <c r="I176" i="4" s="1"/>
  <c r="P175" i="4"/>
  <c r="T175" i="4" s="1"/>
  <c r="S175" i="4" s="1"/>
  <c r="H175" i="4"/>
  <c r="I175" i="4" s="1"/>
  <c r="P174" i="4"/>
  <c r="T174" i="4" s="1"/>
  <c r="S174" i="4" s="1"/>
  <c r="H174" i="4"/>
  <c r="I174" i="4" s="1"/>
  <c r="P173" i="4"/>
  <c r="T173" i="4" s="1"/>
  <c r="S173" i="4" s="1"/>
  <c r="H173" i="4"/>
  <c r="I173" i="4" s="1"/>
  <c r="P172" i="4"/>
  <c r="T172" i="4" s="1"/>
  <c r="S172" i="4" s="1"/>
  <c r="H172" i="4"/>
  <c r="I172" i="4" s="1"/>
  <c r="P171" i="4"/>
  <c r="T171" i="4" s="1"/>
  <c r="S171" i="4" s="1"/>
  <c r="H171" i="4"/>
  <c r="I171" i="4" s="1"/>
  <c r="P170" i="4"/>
  <c r="T170" i="4" s="1"/>
  <c r="S170" i="4" s="1"/>
  <c r="H170" i="4"/>
  <c r="I170" i="4" s="1"/>
  <c r="P169" i="4"/>
  <c r="P177" i="4" s="1"/>
  <c r="H169" i="4"/>
  <c r="I169" i="4" s="1"/>
  <c r="O167" i="4"/>
  <c r="N167" i="4"/>
  <c r="G167" i="4"/>
  <c r="P166" i="4"/>
  <c r="T166" i="4" s="1"/>
  <c r="S166" i="4" s="1"/>
  <c r="H166" i="4"/>
  <c r="I166" i="4" s="1"/>
  <c r="P165" i="4"/>
  <c r="T165" i="4" s="1"/>
  <c r="S165" i="4" s="1"/>
  <c r="H165" i="4"/>
  <c r="I165" i="4" s="1"/>
  <c r="P164" i="4"/>
  <c r="T164" i="4" s="1"/>
  <c r="S164" i="4" s="1"/>
  <c r="H164" i="4"/>
  <c r="I164" i="4" s="1"/>
  <c r="P163" i="4"/>
  <c r="T163" i="4" s="1"/>
  <c r="S163" i="4" s="1"/>
  <c r="H163" i="4"/>
  <c r="I163" i="4" s="1"/>
  <c r="P162" i="4"/>
  <c r="T162" i="4" s="1"/>
  <c r="S162" i="4" s="1"/>
  <c r="H162" i="4"/>
  <c r="I162" i="4" s="1"/>
  <c r="P161" i="4"/>
  <c r="T161" i="4" s="1"/>
  <c r="S161" i="4" s="1"/>
  <c r="H161" i="4"/>
  <c r="I161" i="4" s="1"/>
  <c r="P160" i="4"/>
  <c r="T160" i="4" s="1"/>
  <c r="S160" i="4" s="1"/>
  <c r="H160" i="4"/>
  <c r="I160" i="4" s="1"/>
  <c r="P159" i="4"/>
  <c r="P167" i="4" s="1"/>
  <c r="H159" i="4"/>
  <c r="I159" i="4" s="1"/>
  <c r="O157" i="4"/>
  <c r="N157" i="4"/>
  <c r="G157" i="4"/>
  <c r="P156" i="4"/>
  <c r="T156" i="4" s="1"/>
  <c r="S156" i="4" s="1"/>
  <c r="H156" i="4"/>
  <c r="I156" i="4" s="1"/>
  <c r="P155" i="4"/>
  <c r="T155" i="4" s="1"/>
  <c r="H155" i="4"/>
  <c r="I155" i="4" s="1"/>
  <c r="P154" i="4"/>
  <c r="T154" i="4" s="1"/>
  <c r="H154" i="4"/>
  <c r="I154" i="4" s="1"/>
  <c r="P153" i="4"/>
  <c r="T153" i="4" s="1"/>
  <c r="H153" i="4"/>
  <c r="I153" i="4" s="1"/>
  <c r="P152" i="4"/>
  <c r="T152" i="4" s="1"/>
  <c r="H152" i="4"/>
  <c r="I152" i="4" s="1"/>
  <c r="P151" i="4"/>
  <c r="T151" i="4" s="1"/>
  <c r="H151" i="4"/>
  <c r="I151" i="4" s="1"/>
  <c r="P150" i="4"/>
  <c r="P157" i="4" s="1"/>
  <c r="H150" i="4"/>
  <c r="I150" i="4" s="1"/>
  <c r="O148" i="4"/>
  <c r="O204" i="4" s="1"/>
  <c r="N148" i="4"/>
  <c r="N204" i="4" s="1"/>
  <c r="G148" i="4"/>
  <c r="G204" i="4" s="1"/>
  <c r="P147" i="4"/>
  <c r="T147" i="4" s="1"/>
  <c r="S147" i="4" s="1"/>
  <c r="H147" i="4"/>
  <c r="I147" i="4" s="1"/>
  <c r="P146" i="4"/>
  <c r="P148" i="4" s="1"/>
  <c r="H146" i="4"/>
  <c r="I146" i="4" s="1"/>
  <c r="O142" i="4"/>
  <c r="N142" i="4"/>
  <c r="G142" i="4"/>
  <c r="P141" i="4"/>
  <c r="T141" i="4" s="1"/>
  <c r="H141" i="4"/>
  <c r="I141" i="4" s="1"/>
  <c r="P140" i="4"/>
  <c r="I140" i="4"/>
  <c r="R140" i="4" s="1"/>
  <c r="H140" i="4"/>
  <c r="P139" i="4"/>
  <c r="T139" i="4" s="1"/>
  <c r="I139" i="4"/>
  <c r="R139" i="4" s="1"/>
  <c r="H139" i="4"/>
  <c r="P138" i="4"/>
  <c r="T138" i="4" s="1"/>
  <c r="I138" i="4"/>
  <c r="R138" i="4" s="1"/>
  <c r="H138" i="4"/>
  <c r="P137" i="4"/>
  <c r="P142" i="4" s="1"/>
  <c r="I137" i="4"/>
  <c r="I142" i="4" s="1"/>
  <c r="J142" i="4" s="1"/>
  <c r="H137" i="4"/>
  <c r="O135" i="4"/>
  <c r="N135" i="4"/>
  <c r="G135" i="4"/>
  <c r="P134" i="4"/>
  <c r="T134" i="4" s="1"/>
  <c r="I134" i="4"/>
  <c r="R134" i="4" s="1"/>
  <c r="H134" i="4"/>
  <c r="P133" i="4"/>
  <c r="P135" i="4" s="1"/>
  <c r="I133" i="4"/>
  <c r="I135" i="4" s="1"/>
  <c r="J135" i="4" s="1"/>
  <c r="H133" i="4"/>
  <c r="O131" i="4"/>
  <c r="O143" i="4" s="1"/>
  <c r="N131" i="4"/>
  <c r="N143" i="4" s="1"/>
  <c r="G131" i="4"/>
  <c r="G143" i="4" s="1"/>
  <c r="P130" i="4"/>
  <c r="T130" i="4" s="1"/>
  <c r="I130" i="4"/>
  <c r="R130" i="4" s="1"/>
  <c r="H130" i="4"/>
  <c r="P129" i="4"/>
  <c r="T129" i="4" s="1"/>
  <c r="I129" i="4"/>
  <c r="R129" i="4" s="1"/>
  <c r="H129" i="4"/>
  <c r="P128" i="4"/>
  <c r="T128" i="4" s="1"/>
  <c r="I128" i="4"/>
  <c r="R128" i="4" s="1"/>
  <c r="H128" i="4"/>
  <c r="P127" i="4"/>
  <c r="T127" i="4" s="1"/>
  <c r="I127" i="4"/>
  <c r="R127" i="4" s="1"/>
  <c r="H127" i="4"/>
  <c r="P126" i="4"/>
  <c r="P131" i="4" s="1"/>
  <c r="P143" i="4" s="1"/>
  <c r="I126" i="4"/>
  <c r="I131" i="4" s="1"/>
  <c r="H126" i="4"/>
  <c r="O122" i="4"/>
  <c r="N122" i="4"/>
  <c r="G122" i="4"/>
  <c r="P121" i="4"/>
  <c r="T121" i="4" s="1"/>
  <c r="I121" i="4"/>
  <c r="R121" i="4" s="1"/>
  <c r="H121" i="4"/>
  <c r="P120" i="4"/>
  <c r="T120" i="4" s="1"/>
  <c r="I120" i="4"/>
  <c r="R120" i="4" s="1"/>
  <c r="H120" i="4"/>
  <c r="P119" i="4"/>
  <c r="T119" i="4" s="1"/>
  <c r="I119" i="4"/>
  <c r="R119" i="4" s="1"/>
  <c r="H119" i="4"/>
  <c r="P118" i="4"/>
  <c r="T118" i="4" s="1"/>
  <c r="I118" i="4"/>
  <c r="R118" i="4" s="1"/>
  <c r="H118" i="4"/>
  <c r="P117" i="4"/>
  <c r="T117" i="4" s="1"/>
  <c r="I117" i="4"/>
  <c r="R117" i="4" s="1"/>
  <c r="H117" i="4"/>
  <c r="P116" i="4"/>
  <c r="T116" i="4" s="1"/>
  <c r="I116" i="4"/>
  <c r="R116" i="4" s="1"/>
  <c r="H116" i="4"/>
  <c r="P115" i="4"/>
  <c r="P122" i="4" s="1"/>
  <c r="I115" i="4"/>
  <c r="I122" i="4" s="1"/>
  <c r="J122" i="4" s="1"/>
  <c r="H115" i="4"/>
  <c r="O113" i="4"/>
  <c r="N113" i="4"/>
  <c r="G113" i="4"/>
  <c r="P112" i="4"/>
  <c r="T112" i="4" s="1"/>
  <c r="I112" i="4"/>
  <c r="R112" i="4" s="1"/>
  <c r="H112" i="4"/>
  <c r="P111" i="4"/>
  <c r="T111" i="4" s="1"/>
  <c r="I111" i="4"/>
  <c r="R111" i="4" s="1"/>
  <c r="H111" i="4"/>
  <c r="P110" i="4"/>
  <c r="T110" i="4" s="1"/>
  <c r="I110" i="4"/>
  <c r="R110" i="4" s="1"/>
  <c r="H110" i="4"/>
  <c r="P109" i="4"/>
  <c r="T109" i="4" s="1"/>
  <c r="I109" i="4"/>
  <c r="R109" i="4" s="1"/>
  <c r="H109" i="4"/>
  <c r="P108" i="4"/>
  <c r="P113" i="4" s="1"/>
  <c r="I108" i="4"/>
  <c r="I113" i="4" s="1"/>
  <c r="J113" i="4" s="1"/>
  <c r="H108" i="4"/>
  <c r="O106" i="4"/>
  <c r="N106" i="4"/>
  <c r="G106" i="4"/>
  <c r="P105" i="4"/>
  <c r="T105" i="4" s="1"/>
  <c r="I105" i="4"/>
  <c r="R105" i="4" s="1"/>
  <c r="H105" i="4"/>
  <c r="P104" i="4"/>
  <c r="T104" i="4" s="1"/>
  <c r="I104" i="4"/>
  <c r="R104" i="4" s="1"/>
  <c r="H104" i="4"/>
  <c r="P103" i="4"/>
  <c r="P106" i="4" s="1"/>
  <c r="I103" i="4"/>
  <c r="I106" i="4" s="1"/>
  <c r="J106" i="4" s="1"/>
  <c r="H103" i="4"/>
  <c r="O101" i="4"/>
  <c r="N101" i="4"/>
  <c r="G101" i="4"/>
  <c r="P100" i="4"/>
  <c r="T100" i="4" s="1"/>
  <c r="I100" i="4"/>
  <c r="R100" i="4" s="1"/>
  <c r="H100" i="4"/>
  <c r="P99" i="4"/>
  <c r="T99" i="4" s="1"/>
  <c r="I99" i="4"/>
  <c r="R99" i="4" s="1"/>
  <c r="H99" i="4"/>
  <c r="P98" i="4"/>
  <c r="P101" i="4" s="1"/>
  <c r="I98" i="4"/>
  <c r="I101" i="4" s="1"/>
  <c r="J101" i="4" s="1"/>
  <c r="H98" i="4"/>
  <c r="O96" i="4"/>
  <c r="N96" i="4"/>
  <c r="G96" i="4"/>
  <c r="P95" i="4"/>
  <c r="T95" i="4" s="1"/>
  <c r="I95" i="4"/>
  <c r="R95" i="4" s="1"/>
  <c r="H95" i="4"/>
  <c r="P94" i="4"/>
  <c r="T94" i="4" s="1"/>
  <c r="I94" i="4"/>
  <c r="R94" i="4" s="1"/>
  <c r="H94" i="4"/>
  <c r="P93" i="4"/>
  <c r="T93" i="4" s="1"/>
  <c r="I93" i="4"/>
  <c r="R93" i="4" s="1"/>
  <c r="H93" i="4"/>
  <c r="P92" i="4"/>
  <c r="T92" i="4" s="1"/>
  <c r="I92" i="4"/>
  <c r="R92" i="4" s="1"/>
  <c r="H92" i="4"/>
  <c r="P91" i="4"/>
  <c r="T91" i="4" s="1"/>
  <c r="I91" i="4"/>
  <c r="R91" i="4" s="1"/>
  <c r="H91" i="4"/>
  <c r="P90" i="4"/>
  <c r="P96" i="4" s="1"/>
  <c r="I90" i="4"/>
  <c r="I96" i="4" s="1"/>
  <c r="J96" i="4" s="1"/>
  <c r="H90" i="4"/>
  <c r="O88" i="4"/>
  <c r="O123" i="4" s="1"/>
  <c r="N88" i="4"/>
  <c r="N123" i="4" s="1"/>
  <c r="G88" i="4"/>
  <c r="G123" i="4" s="1"/>
  <c r="P87" i="4"/>
  <c r="I87" i="4"/>
  <c r="H87" i="4"/>
  <c r="P86" i="4"/>
  <c r="I86" i="4"/>
  <c r="H86" i="4"/>
  <c r="P85" i="4"/>
  <c r="I85" i="4"/>
  <c r="H85" i="4"/>
  <c r="P84" i="4"/>
  <c r="I84" i="4"/>
  <c r="H84" i="4"/>
  <c r="P83" i="4"/>
  <c r="P88" i="4" s="1"/>
  <c r="P123" i="4" s="1"/>
  <c r="I83" i="4"/>
  <c r="H83" i="4"/>
  <c r="O79" i="4"/>
  <c r="N79" i="4"/>
  <c r="G79" i="4"/>
  <c r="P78" i="4"/>
  <c r="I78" i="4"/>
  <c r="H78" i="4"/>
  <c r="P77" i="4"/>
  <c r="H77" i="4"/>
  <c r="I77" i="4" s="1"/>
  <c r="P76" i="4"/>
  <c r="T76" i="4" s="1"/>
  <c r="S76" i="4" s="1"/>
  <c r="H76" i="4"/>
  <c r="I76" i="4" s="1"/>
  <c r="P75" i="4"/>
  <c r="T75" i="4" s="1"/>
  <c r="S75" i="4" s="1"/>
  <c r="H75" i="4"/>
  <c r="I75" i="4" s="1"/>
  <c r="P74" i="4"/>
  <c r="T74" i="4" s="1"/>
  <c r="S74" i="4" s="1"/>
  <c r="H74" i="4"/>
  <c r="I74" i="4" s="1"/>
  <c r="P73" i="4"/>
  <c r="T73" i="4" s="1"/>
  <c r="S73" i="4" s="1"/>
  <c r="H73" i="4"/>
  <c r="I73" i="4" s="1"/>
  <c r="P72" i="4"/>
  <c r="P79" i="4" s="1"/>
  <c r="H72" i="4"/>
  <c r="I72" i="4" s="1"/>
  <c r="O70" i="4"/>
  <c r="N70" i="4"/>
  <c r="G70" i="4"/>
  <c r="P69" i="4"/>
  <c r="T69" i="4" s="1"/>
  <c r="S69" i="4" s="1"/>
  <c r="H69" i="4"/>
  <c r="I69" i="4" s="1"/>
  <c r="P68" i="4"/>
  <c r="T68" i="4" s="1"/>
  <c r="S68" i="4" s="1"/>
  <c r="H68" i="4"/>
  <c r="I68" i="4" s="1"/>
  <c r="P67" i="4"/>
  <c r="T67" i="4" s="1"/>
  <c r="S67" i="4" s="1"/>
  <c r="H67" i="4"/>
  <c r="I67" i="4" s="1"/>
  <c r="P66" i="4"/>
  <c r="T66" i="4" s="1"/>
  <c r="S66" i="4" s="1"/>
  <c r="H66" i="4"/>
  <c r="I66" i="4" s="1"/>
  <c r="P65" i="4"/>
  <c r="T65" i="4" s="1"/>
  <c r="S65" i="4" s="1"/>
  <c r="H65" i="4"/>
  <c r="I65" i="4" s="1"/>
  <c r="P64" i="4"/>
  <c r="P70" i="4" s="1"/>
  <c r="H64" i="4"/>
  <c r="I64" i="4" s="1"/>
  <c r="O62" i="4"/>
  <c r="N62" i="4"/>
  <c r="G62" i="4"/>
  <c r="P61" i="4"/>
  <c r="T61" i="4" s="1"/>
  <c r="S61" i="4" s="1"/>
  <c r="H61" i="4"/>
  <c r="I61" i="4" s="1"/>
  <c r="P60" i="4"/>
  <c r="T60" i="4" s="1"/>
  <c r="S60" i="4" s="1"/>
  <c r="H60" i="4"/>
  <c r="I60" i="4" s="1"/>
  <c r="P59" i="4"/>
  <c r="P62" i="4" s="1"/>
  <c r="H59" i="4"/>
  <c r="I59" i="4" s="1"/>
  <c r="O57" i="4"/>
  <c r="N57" i="4"/>
  <c r="G57" i="4"/>
  <c r="P56" i="4"/>
  <c r="T56" i="4" s="1"/>
  <c r="S56" i="4" s="1"/>
  <c r="H56" i="4"/>
  <c r="I56" i="4" s="1"/>
  <c r="P55" i="4"/>
  <c r="T55" i="4" s="1"/>
  <c r="S55" i="4" s="1"/>
  <c r="H55" i="4"/>
  <c r="I55" i="4" s="1"/>
  <c r="P54" i="4"/>
  <c r="T54" i="4" s="1"/>
  <c r="S54" i="4" s="1"/>
  <c r="H54" i="4"/>
  <c r="I54" i="4" s="1"/>
  <c r="P53" i="4"/>
  <c r="P57" i="4" s="1"/>
  <c r="H53" i="4"/>
  <c r="I53" i="4" s="1"/>
  <c r="O51" i="4"/>
  <c r="N51" i="4"/>
  <c r="G51" i="4"/>
  <c r="P50" i="4"/>
  <c r="T50" i="4" s="1"/>
  <c r="S50" i="4" s="1"/>
  <c r="H50" i="4"/>
  <c r="I50" i="4" s="1"/>
  <c r="P49" i="4"/>
  <c r="T49" i="4" s="1"/>
  <c r="S49" i="4" s="1"/>
  <c r="H49" i="4"/>
  <c r="I49" i="4" s="1"/>
  <c r="P48" i="4"/>
  <c r="T48" i="4" s="1"/>
  <c r="S48" i="4" s="1"/>
  <c r="H48" i="4"/>
  <c r="I48" i="4" s="1"/>
  <c r="P47" i="4"/>
  <c r="T47" i="4" s="1"/>
  <c r="S47" i="4" s="1"/>
  <c r="H47" i="4"/>
  <c r="I47" i="4" s="1"/>
  <c r="P46" i="4"/>
  <c r="T46" i="4" s="1"/>
  <c r="S46" i="4" s="1"/>
  <c r="H46" i="4"/>
  <c r="I46" i="4" s="1"/>
  <c r="P45" i="4"/>
  <c r="P51" i="4" s="1"/>
  <c r="H45" i="4"/>
  <c r="I45" i="4" s="1"/>
  <c r="O43" i="4"/>
  <c r="O80" i="4" s="1"/>
  <c r="N43" i="4"/>
  <c r="N80" i="4" s="1"/>
  <c r="G43" i="4"/>
  <c r="G80" i="4" s="1"/>
  <c r="P42" i="4"/>
  <c r="T42" i="4" s="1"/>
  <c r="S42" i="4" s="1"/>
  <c r="H42" i="4"/>
  <c r="I42" i="4" s="1"/>
  <c r="P41" i="4"/>
  <c r="T41" i="4" s="1"/>
  <c r="S41" i="4" s="1"/>
  <c r="H41" i="4"/>
  <c r="I41" i="4" s="1"/>
  <c r="P40" i="4"/>
  <c r="T40" i="4" s="1"/>
  <c r="S40" i="4" s="1"/>
  <c r="H40" i="4"/>
  <c r="I40" i="4" s="1"/>
  <c r="P39" i="4"/>
  <c r="T39" i="4" s="1"/>
  <c r="S39" i="4" s="1"/>
  <c r="H39" i="4"/>
  <c r="I39" i="4" s="1"/>
  <c r="P38" i="4"/>
  <c r="P43" i="4" s="1"/>
  <c r="P80" i="4" s="1"/>
  <c r="H38" i="4"/>
  <c r="I38" i="4" s="1"/>
  <c r="O34" i="4"/>
  <c r="N34" i="4"/>
  <c r="P33" i="4"/>
  <c r="T33" i="4" s="1"/>
  <c r="S33" i="4" s="1"/>
  <c r="H33" i="4"/>
  <c r="I33" i="4" s="1"/>
  <c r="G33" i="4"/>
  <c r="P32" i="4"/>
  <c r="P34" i="4" s="1"/>
  <c r="I32" i="4"/>
  <c r="I34" i="4" s="1"/>
  <c r="J34" i="4" s="1"/>
  <c r="H32" i="4"/>
  <c r="G32" i="4"/>
  <c r="G34" i="4" s="1"/>
  <c r="O30" i="4"/>
  <c r="N30" i="4"/>
  <c r="P29" i="4"/>
  <c r="T29" i="4" s="1"/>
  <c r="S29" i="4" s="1"/>
  <c r="H29" i="4"/>
  <c r="I29" i="4" s="1"/>
  <c r="G29" i="4"/>
  <c r="P28" i="4"/>
  <c r="I28" i="4"/>
  <c r="Q28" i="4" s="1"/>
  <c r="H28" i="4"/>
  <c r="G28" i="4"/>
  <c r="P27" i="4"/>
  <c r="P30" i="4" s="1"/>
  <c r="H27" i="4"/>
  <c r="I27" i="4" s="1"/>
  <c r="G27" i="4"/>
  <c r="G30" i="4" s="1"/>
  <c r="O25" i="4"/>
  <c r="N25" i="4"/>
  <c r="P24" i="4"/>
  <c r="I24" i="4"/>
  <c r="Q24" i="4" s="1"/>
  <c r="H24" i="4"/>
  <c r="G24" i="4"/>
  <c r="G25" i="4" s="1"/>
  <c r="O22" i="4"/>
  <c r="N22" i="4"/>
  <c r="P21" i="4"/>
  <c r="T21" i="4" s="1"/>
  <c r="S21" i="4" s="1"/>
  <c r="H21" i="4"/>
  <c r="I21" i="4" s="1"/>
  <c r="G21" i="4"/>
  <c r="P20" i="4"/>
  <c r="P22" i="4" s="1"/>
  <c r="I20" i="4"/>
  <c r="H20" i="4"/>
  <c r="G20" i="4"/>
  <c r="G22" i="4" s="1"/>
  <c r="O18" i="4"/>
  <c r="O35" i="4" s="1"/>
  <c r="N18" i="4"/>
  <c r="N35" i="4" s="1"/>
  <c r="P17" i="4"/>
  <c r="T17" i="4" s="1"/>
  <c r="S17" i="4" s="1"/>
  <c r="H17" i="4"/>
  <c r="I17" i="4" s="1"/>
  <c r="G17" i="4"/>
  <c r="P16" i="4"/>
  <c r="P18" i="4" s="1"/>
  <c r="I16" i="4"/>
  <c r="I18" i="4" s="1"/>
  <c r="H16" i="4"/>
  <c r="G16" i="4"/>
  <c r="G18" i="4" s="1"/>
  <c r="G35" i="4" s="1"/>
  <c r="G271" i="4" s="1"/>
  <c r="G275" i="4" s="1"/>
  <c r="P4" i="4"/>
  <c r="C4" i="4"/>
  <c r="L1" i="4"/>
  <c r="O271" i="4" l="1"/>
  <c r="R29" i="4"/>
  <c r="Q29" i="4"/>
  <c r="J29" i="4"/>
  <c r="I51" i="4"/>
  <c r="J51" i="4" s="1"/>
  <c r="R45" i="4"/>
  <c r="Q45" i="4"/>
  <c r="J45" i="4"/>
  <c r="R48" i="4"/>
  <c r="Q48" i="4"/>
  <c r="J48" i="4"/>
  <c r="R17" i="4"/>
  <c r="Q17" i="4"/>
  <c r="J17" i="4"/>
  <c r="N271" i="4"/>
  <c r="N275" i="4" s="1"/>
  <c r="I22" i="4"/>
  <c r="J22" i="4" s="1"/>
  <c r="Q22" i="4"/>
  <c r="I30" i="4"/>
  <c r="J30" i="4" s="1"/>
  <c r="R27" i="4"/>
  <c r="Q27" i="4"/>
  <c r="J27" i="4"/>
  <c r="Q30" i="4"/>
  <c r="R33" i="4"/>
  <c r="Q33" i="4"/>
  <c r="J33" i="4"/>
  <c r="I43" i="4"/>
  <c r="R38" i="4"/>
  <c r="Q38" i="4"/>
  <c r="J38" i="4"/>
  <c r="R39" i="4"/>
  <c r="Q39" i="4"/>
  <c r="J39" i="4"/>
  <c r="R40" i="4"/>
  <c r="Q40" i="4"/>
  <c r="J40" i="4"/>
  <c r="R41" i="4"/>
  <c r="Q41" i="4"/>
  <c r="J41" i="4"/>
  <c r="R42" i="4"/>
  <c r="Q42" i="4"/>
  <c r="J42" i="4"/>
  <c r="I57" i="4"/>
  <c r="J57" i="4" s="1"/>
  <c r="R53" i="4"/>
  <c r="Q53" i="4"/>
  <c r="J53" i="4"/>
  <c r="R54" i="4"/>
  <c r="Q54" i="4"/>
  <c r="J54" i="4"/>
  <c r="R55" i="4"/>
  <c r="Q55" i="4"/>
  <c r="J55" i="4"/>
  <c r="R56" i="4"/>
  <c r="Q56" i="4"/>
  <c r="J56" i="4"/>
  <c r="Q57" i="4"/>
  <c r="I70" i="4"/>
  <c r="J70" i="4" s="1"/>
  <c r="R64" i="4"/>
  <c r="Q64" i="4"/>
  <c r="J64" i="4"/>
  <c r="R65" i="4"/>
  <c r="Q65" i="4"/>
  <c r="J65" i="4"/>
  <c r="R66" i="4"/>
  <c r="Q66" i="4"/>
  <c r="J66" i="4"/>
  <c r="R67" i="4"/>
  <c r="Q67" i="4"/>
  <c r="J67" i="4"/>
  <c r="R68" i="4"/>
  <c r="Q68" i="4"/>
  <c r="J68" i="4"/>
  <c r="R69" i="4"/>
  <c r="Q69" i="4"/>
  <c r="J69" i="4"/>
  <c r="Q70" i="4"/>
  <c r="J18" i="4"/>
  <c r="R21" i="4"/>
  <c r="Q21" i="4"/>
  <c r="J21" i="4"/>
  <c r="Q34" i="4"/>
  <c r="R46" i="4"/>
  <c r="Q46" i="4"/>
  <c r="J46" i="4"/>
  <c r="R47" i="4"/>
  <c r="Q47" i="4"/>
  <c r="J47" i="4"/>
  <c r="R49" i="4"/>
  <c r="Q49" i="4"/>
  <c r="J49" i="4"/>
  <c r="R50" i="4"/>
  <c r="Q50" i="4"/>
  <c r="J50" i="4"/>
  <c r="Q51" i="4"/>
  <c r="I62" i="4"/>
  <c r="J62" i="4" s="1"/>
  <c r="R59" i="4"/>
  <c r="Q59" i="4"/>
  <c r="J59" i="4"/>
  <c r="R60" i="4"/>
  <c r="Q60" i="4"/>
  <c r="J60" i="4"/>
  <c r="R61" i="4"/>
  <c r="Q61" i="4"/>
  <c r="J61" i="4"/>
  <c r="Q62" i="4"/>
  <c r="R72" i="4"/>
  <c r="I79" i="4"/>
  <c r="J79" i="4" s="1"/>
  <c r="Q72" i="4"/>
  <c r="J72" i="4"/>
  <c r="R73" i="4"/>
  <c r="Q73" i="4"/>
  <c r="J73" i="4"/>
  <c r="R74" i="4"/>
  <c r="Q74" i="4"/>
  <c r="J74" i="4"/>
  <c r="R75" i="4"/>
  <c r="Q75" i="4"/>
  <c r="J75" i="4"/>
  <c r="R76" i="4"/>
  <c r="Q76" i="4"/>
  <c r="J76" i="4"/>
  <c r="Q77" i="4"/>
  <c r="R77" i="4"/>
  <c r="J77" i="4"/>
  <c r="R16" i="4"/>
  <c r="R18" i="4" s="1"/>
  <c r="T16" i="4"/>
  <c r="T18" i="4" s="1"/>
  <c r="Q18" i="4"/>
  <c r="R20" i="4"/>
  <c r="R22" i="4" s="1"/>
  <c r="T20" i="4"/>
  <c r="T22" i="4" s="1"/>
  <c r="R24" i="4"/>
  <c r="R25" i="4" s="1"/>
  <c r="T24" i="4"/>
  <c r="T25" i="4" s="1"/>
  <c r="I25" i="4"/>
  <c r="J25" i="4" s="1"/>
  <c r="P25" i="4"/>
  <c r="P35" i="4" s="1"/>
  <c r="R28" i="4"/>
  <c r="T28" i="4"/>
  <c r="S28" i="4" s="1"/>
  <c r="R32" i="4"/>
  <c r="R34" i="4" s="1"/>
  <c r="T32" i="4"/>
  <c r="T34" i="4" s="1"/>
  <c r="Q43" i="4"/>
  <c r="S78" i="4"/>
  <c r="T78" i="4"/>
  <c r="Q79" i="4"/>
  <c r="Q83" i="4"/>
  <c r="J83" i="4"/>
  <c r="R83" i="4"/>
  <c r="S84" i="4"/>
  <c r="T84" i="4"/>
  <c r="Q85" i="4"/>
  <c r="J85" i="4"/>
  <c r="R85" i="4"/>
  <c r="T86" i="4"/>
  <c r="S86" i="4" s="1"/>
  <c r="Q87" i="4"/>
  <c r="J87" i="4"/>
  <c r="R87" i="4"/>
  <c r="Q135" i="4"/>
  <c r="J16" i="4"/>
  <c r="Q16" i="4"/>
  <c r="S16" i="4"/>
  <c r="S18" i="4" s="1"/>
  <c r="J20" i="4"/>
  <c r="Q20" i="4"/>
  <c r="S20" i="4"/>
  <c r="S22" i="4" s="1"/>
  <c r="J24" i="4"/>
  <c r="T27" i="4"/>
  <c r="J28" i="4"/>
  <c r="J32" i="4"/>
  <c r="Q32" i="4"/>
  <c r="S32" i="4"/>
  <c r="S34" i="4" s="1"/>
  <c r="T38" i="4"/>
  <c r="T45" i="4"/>
  <c r="T53" i="4"/>
  <c r="T59" i="4"/>
  <c r="T64" i="4"/>
  <c r="T72" i="4"/>
  <c r="T77" i="4"/>
  <c r="S77" i="4" s="1"/>
  <c r="Q78" i="4"/>
  <c r="J78" i="4"/>
  <c r="R78" i="4"/>
  <c r="S83" i="4"/>
  <c r="T83" i="4"/>
  <c r="Q84" i="4"/>
  <c r="J84" i="4"/>
  <c r="R84" i="4"/>
  <c r="T85" i="4"/>
  <c r="S85" i="4" s="1"/>
  <c r="Q86" i="4"/>
  <c r="J86" i="4"/>
  <c r="R86" i="4"/>
  <c r="S87" i="4"/>
  <c r="T87" i="4"/>
  <c r="I88" i="4"/>
  <c r="Q88" i="4" s="1"/>
  <c r="Q96" i="4"/>
  <c r="Q101" i="4"/>
  <c r="Q106" i="4"/>
  <c r="Q113" i="4"/>
  <c r="Q122" i="4"/>
  <c r="I143" i="4"/>
  <c r="J143" i="4" s="1"/>
  <c r="J131" i="4"/>
  <c r="J90" i="4"/>
  <c r="Q90" i="4"/>
  <c r="J91" i="4"/>
  <c r="Q91" i="4"/>
  <c r="S91" i="4"/>
  <c r="J92" i="4"/>
  <c r="Q92" i="4"/>
  <c r="S92" i="4"/>
  <c r="J93" i="4"/>
  <c r="Q93" i="4"/>
  <c r="S93" i="4"/>
  <c r="J94" i="4"/>
  <c r="Q94" i="4"/>
  <c r="S94" i="4"/>
  <c r="J95" i="4"/>
  <c r="Q95" i="4"/>
  <c r="S95" i="4"/>
  <c r="J98" i="4"/>
  <c r="Q98" i="4"/>
  <c r="J99" i="4"/>
  <c r="Q99" i="4"/>
  <c r="S99" i="4"/>
  <c r="J100" i="4"/>
  <c r="Q100" i="4"/>
  <c r="S100" i="4"/>
  <c r="J103" i="4"/>
  <c r="Q103" i="4"/>
  <c r="J104" i="4"/>
  <c r="Q104" i="4"/>
  <c r="S104" i="4"/>
  <c r="J105" i="4"/>
  <c r="Q105" i="4"/>
  <c r="S105" i="4"/>
  <c r="J108" i="4"/>
  <c r="Q108" i="4"/>
  <c r="J109" i="4"/>
  <c r="Q109" i="4"/>
  <c r="S109" i="4"/>
  <c r="J110" i="4"/>
  <c r="Q110" i="4"/>
  <c r="S110" i="4"/>
  <c r="J111" i="4"/>
  <c r="Q111" i="4"/>
  <c r="S111" i="4"/>
  <c r="J112" i="4"/>
  <c r="Q112" i="4"/>
  <c r="S112" i="4"/>
  <c r="J115" i="4"/>
  <c r="Q115" i="4"/>
  <c r="J116" i="4"/>
  <c r="Q116" i="4"/>
  <c r="S116" i="4"/>
  <c r="J117" i="4"/>
  <c r="Q117" i="4"/>
  <c r="S117" i="4"/>
  <c r="J118" i="4"/>
  <c r="Q118" i="4"/>
  <c r="S118" i="4"/>
  <c r="J119" i="4"/>
  <c r="Q119" i="4"/>
  <c r="S119" i="4"/>
  <c r="J120" i="4"/>
  <c r="Q120" i="4"/>
  <c r="S120" i="4"/>
  <c r="J121" i="4"/>
  <c r="Q121" i="4"/>
  <c r="S121" i="4"/>
  <c r="J126" i="4"/>
  <c r="Q126" i="4"/>
  <c r="J127" i="4"/>
  <c r="Q127" i="4"/>
  <c r="S127" i="4"/>
  <c r="J128" i="4"/>
  <c r="Q128" i="4"/>
  <c r="S128" i="4"/>
  <c r="J129" i="4"/>
  <c r="Q129" i="4"/>
  <c r="S129" i="4"/>
  <c r="J130" i="4"/>
  <c r="Q130" i="4"/>
  <c r="S130" i="4"/>
  <c r="Q143" i="4"/>
  <c r="Q131" i="4"/>
  <c r="J133" i="4"/>
  <c r="Q133" i="4"/>
  <c r="J134" i="4"/>
  <c r="Q134" i="4"/>
  <c r="S134" i="4"/>
  <c r="J137" i="4"/>
  <c r="Q137" i="4"/>
  <c r="J138" i="4"/>
  <c r="Q138" i="4"/>
  <c r="S138" i="4"/>
  <c r="J139" i="4"/>
  <c r="Q139" i="4"/>
  <c r="S139" i="4"/>
  <c r="J140" i="4"/>
  <c r="Q140" i="4"/>
  <c r="I148" i="4"/>
  <c r="R146" i="4"/>
  <c r="R148" i="4" s="1"/>
  <c r="Q146" i="4"/>
  <c r="J146" i="4"/>
  <c r="R147" i="4"/>
  <c r="Q147" i="4"/>
  <c r="J147" i="4"/>
  <c r="I167" i="4"/>
  <c r="J167" i="4" s="1"/>
  <c r="R159" i="4"/>
  <c r="Q159" i="4"/>
  <c r="J159" i="4"/>
  <c r="R160" i="4"/>
  <c r="Q160" i="4"/>
  <c r="J160" i="4"/>
  <c r="R161" i="4"/>
  <c r="Q161" i="4"/>
  <c r="J161" i="4"/>
  <c r="R162" i="4"/>
  <c r="Q162" i="4"/>
  <c r="J162" i="4"/>
  <c r="R163" i="4"/>
  <c r="Q163" i="4"/>
  <c r="J163" i="4"/>
  <c r="R164" i="4"/>
  <c r="Q164" i="4"/>
  <c r="J164" i="4"/>
  <c r="R165" i="4"/>
  <c r="Q165" i="4"/>
  <c r="J165" i="4"/>
  <c r="R166" i="4"/>
  <c r="Q166" i="4"/>
  <c r="J166" i="4"/>
  <c r="I180" i="4"/>
  <c r="J180" i="4" s="1"/>
  <c r="R179" i="4"/>
  <c r="R180" i="4" s="1"/>
  <c r="Q179" i="4"/>
  <c r="J179" i="4"/>
  <c r="Q180" i="4"/>
  <c r="I199" i="4"/>
  <c r="J199" i="4" s="1"/>
  <c r="R194" i="4"/>
  <c r="Q194" i="4"/>
  <c r="J194" i="4"/>
  <c r="R195" i="4"/>
  <c r="Q195" i="4"/>
  <c r="J195" i="4"/>
  <c r="R196" i="4"/>
  <c r="Q196" i="4"/>
  <c r="J196" i="4"/>
  <c r="R197" i="4"/>
  <c r="Q197" i="4"/>
  <c r="J197" i="4"/>
  <c r="R198" i="4"/>
  <c r="Q198" i="4"/>
  <c r="J198" i="4"/>
  <c r="Q199" i="4"/>
  <c r="R90" i="4"/>
  <c r="R96" i="4" s="1"/>
  <c r="T90" i="4"/>
  <c r="T96" i="4" s="1"/>
  <c r="R98" i="4"/>
  <c r="R101" i="4" s="1"/>
  <c r="T98" i="4"/>
  <c r="T101" i="4" s="1"/>
  <c r="R103" i="4"/>
  <c r="R106" i="4" s="1"/>
  <c r="T103" i="4"/>
  <c r="T106" i="4" s="1"/>
  <c r="R108" i="4"/>
  <c r="R113" i="4" s="1"/>
  <c r="T108" i="4"/>
  <c r="T113" i="4" s="1"/>
  <c r="R115" i="4"/>
  <c r="R122" i="4" s="1"/>
  <c r="T115" i="4"/>
  <c r="T122" i="4" s="1"/>
  <c r="R126" i="4"/>
  <c r="R131" i="4" s="1"/>
  <c r="T126" i="4"/>
  <c r="T131" i="4" s="1"/>
  <c r="R133" i="4"/>
  <c r="R135" i="4" s="1"/>
  <c r="T133" i="4"/>
  <c r="T135" i="4" s="1"/>
  <c r="R137" i="4"/>
  <c r="T137" i="4"/>
  <c r="T142" i="4" s="1"/>
  <c r="T140" i="4"/>
  <c r="S140" i="4"/>
  <c r="R141" i="4"/>
  <c r="Q141" i="4"/>
  <c r="J141" i="4"/>
  <c r="Q142" i="4"/>
  <c r="I157" i="4"/>
  <c r="J157" i="4" s="1"/>
  <c r="R150" i="4"/>
  <c r="Q150" i="4"/>
  <c r="J150" i="4"/>
  <c r="R151" i="4"/>
  <c r="Q151" i="4"/>
  <c r="J151" i="4"/>
  <c r="R152" i="4"/>
  <c r="Q152" i="4"/>
  <c r="J152" i="4"/>
  <c r="R153" i="4"/>
  <c r="Q153" i="4"/>
  <c r="J153" i="4"/>
  <c r="R154" i="4"/>
  <c r="Q154" i="4"/>
  <c r="J154" i="4"/>
  <c r="R155" i="4"/>
  <c r="Q155" i="4"/>
  <c r="J155" i="4"/>
  <c r="R156" i="4"/>
  <c r="Q156" i="4"/>
  <c r="J156" i="4"/>
  <c r="Q157" i="4"/>
  <c r="I177" i="4"/>
  <c r="J177" i="4" s="1"/>
  <c r="R169" i="4"/>
  <c r="Q169" i="4"/>
  <c r="J169" i="4"/>
  <c r="R170" i="4"/>
  <c r="Q170" i="4"/>
  <c r="J170" i="4"/>
  <c r="R171" i="4"/>
  <c r="Q171" i="4"/>
  <c r="J171" i="4"/>
  <c r="R172" i="4"/>
  <c r="Q172" i="4"/>
  <c r="J172" i="4"/>
  <c r="R173" i="4"/>
  <c r="Q173" i="4"/>
  <c r="J173" i="4"/>
  <c r="R174" i="4"/>
  <c r="Q174" i="4"/>
  <c r="J174" i="4"/>
  <c r="R175" i="4"/>
  <c r="Q175" i="4"/>
  <c r="J175" i="4"/>
  <c r="R176" i="4"/>
  <c r="Q176" i="4"/>
  <c r="J176" i="4"/>
  <c r="Q177" i="4"/>
  <c r="I192" i="4"/>
  <c r="J192" i="4" s="1"/>
  <c r="R182" i="4"/>
  <c r="Q182" i="4"/>
  <c r="J182" i="4"/>
  <c r="R183" i="4"/>
  <c r="Q183" i="4"/>
  <c r="J183" i="4"/>
  <c r="R184" i="4"/>
  <c r="Q184" i="4"/>
  <c r="J184" i="4"/>
  <c r="R185" i="4"/>
  <c r="Q185" i="4"/>
  <c r="J185" i="4"/>
  <c r="R186" i="4"/>
  <c r="Q186" i="4"/>
  <c r="J186" i="4"/>
  <c r="R187" i="4"/>
  <c r="Q187" i="4"/>
  <c r="J187" i="4"/>
  <c r="R188" i="4"/>
  <c r="Q188" i="4"/>
  <c r="J188" i="4"/>
  <c r="R189" i="4"/>
  <c r="Q189" i="4"/>
  <c r="J189" i="4"/>
  <c r="R190" i="4"/>
  <c r="Q190" i="4"/>
  <c r="J190" i="4"/>
  <c r="R191" i="4"/>
  <c r="Q191" i="4"/>
  <c r="J191" i="4"/>
  <c r="Q192" i="4"/>
  <c r="S141" i="4"/>
  <c r="Q148" i="4"/>
  <c r="S151" i="4"/>
  <c r="S152" i="4"/>
  <c r="S153" i="4"/>
  <c r="S154" i="4"/>
  <c r="S155" i="4"/>
  <c r="Q201" i="4"/>
  <c r="J201" i="4"/>
  <c r="R201" i="4"/>
  <c r="T202" i="4"/>
  <c r="S202" i="4" s="1"/>
  <c r="I203" i="4"/>
  <c r="J203" i="4" s="1"/>
  <c r="Q203" i="4"/>
  <c r="Q218" i="4"/>
  <c r="Q239" i="4"/>
  <c r="T146" i="4"/>
  <c r="T150" i="4"/>
  <c r="T157" i="4" s="1"/>
  <c r="T159" i="4"/>
  <c r="T169" i="4"/>
  <c r="T179" i="4"/>
  <c r="T182" i="4"/>
  <c r="T194" i="4"/>
  <c r="S201" i="4"/>
  <c r="T201" i="4"/>
  <c r="Q202" i="4"/>
  <c r="J202" i="4"/>
  <c r="R202" i="4"/>
  <c r="P203" i="4"/>
  <c r="P204" i="4" s="1"/>
  <c r="I248" i="4"/>
  <c r="J248" i="4" s="1"/>
  <c r="J209" i="4"/>
  <c r="Q224" i="4"/>
  <c r="Q231" i="4"/>
  <c r="J207" i="4"/>
  <c r="Q207" i="4"/>
  <c r="S207" i="4"/>
  <c r="S209" i="4" s="1"/>
  <c r="J208" i="4"/>
  <c r="Q208" i="4"/>
  <c r="S208" i="4"/>
  <c r="Q248" i="4"/>
  <c r="Q209" i="4"/>
  <c r="J211" i="4"/>
  <c r="Q211" i="4"/>
  <c r="S211" i="4"/>
  <c r="J212" i="4"/>
  <c r="Q212" i="4"/>
  <c r="S212" i="4"/>
  <c r="J213" i="4"/>
  <c r="Q213" i="4"/>
  <c r="S213" i="4"/>
  <c r="J214" i="4"/>
  <c r="Q214" i="4"/>
  <c r="S214" i="4"/>
  <c r="J215" i="4"/>
  <c r="Q215" i="4"/>
  <c r="S215" i="4"/>
  <c r="J216" i="4"/>
  <c r="Q216" i="4"/>
  <c r="S216" i="4"/>
  <c r="J217" i="4"/>
  <c r="Q217" i="4"/>
  <c r="S217" i="4"/>
  <c r="J220" i="4"/>
  <c r="Q220" i="4"/>
  <c r="J221" i="4"/>
  <c r="Q221" i="4"/>
  <c r="S221" i="4"/>
  <c r="J222" i="4"/>
  <c r="Q222" i="4"/>
  <c r="S222" i="4"/>
  <c r="J223" i="4"/>
  <c r="Q223" i="4"/>
  <c r="S223" i="4"/>
  <c r="J226" i="4"/>
  <c r="Q226" i="4"/>
  <c r="J227" i="4"/>
  <c r="Q227" i="4"/>
  <c r="S227" i="4"/>
  <c r="J228" i="4"/>
  <c r="Q228" i="4"/>
  <c r="S228" i="4"/>
  <c r="J229" i="4"/>
  <c r="Q229" i="4"/>
  <c r="S229" i="4"/>
  <c r="J230" i="4"/>
  <c r="Q230" i="4"/>
  <c r="S230" i="4"/>
  <c r="J233" i="4"/>
  <c r="Q233" i="4"/>
  <c r="S233" i="4"/>
  <c r="J234" i="4"/>
  <c r="Q234" i="4"/>
  <c r="S234" i="4"/>
  <c r="J235" i="4"/>
  <c r="Q235" i="4"/>
  <c r="S235" i="4"/>
  <c r="J236" i="4"/>
  <c r="Q236" i="4"/>
  <c r="S236" i="4"/>
  <c r="J237" i="4"/>
  <c r="Q237" i="4"/>
  <c r="S237" i="4"/>
  <c r="J238" i="4"/>
  <c r="Q238" i="4"/>
  <c r="S238" i="4"/>
  <c r="J241" i="4"/>
  <c r="Q241" i="4"/>
  <c r="S241" i="4"/>
  <c r="J242" i="4"/>
  <c r="Q242" i="4"/>
  <c r="Q243" i="4"/>
  <c r="J243" i="4"/>
  <c r="R243" i="4"/>
  <c r="R207" i="4"/>
  <c r="R209" i="4" s="1"/>
  <c r="T207" i="4"/>
  <c r="T209" i="4" s="1"/>
  <c r="R211" i="4"/>
  <c r="R218" i="4" s="1"/>
  <c r="T211" i="4"/>
  <c r="T218" i="4" s="1"/>
  <c r="R220" i="4"/>
  <c r="R224" i="4" s="1"/>
  <c r="T220" i="4"/>
  <c r="T224" i="4" s="1"/>
  <c r="R226" i="4"/>
  <c r="R231" i="4" s="1"/>
  <c r="T226" i="4"/>
  <c r="T231" i="4" s="1"/>
  <c r="R233" i="4"/>
  <c r="R239" i="4" s="1"/>
  <c r="T233" i="4"/>
  <c r="T239" i="4" s="1"/>
  <c r="R241" i="4"/>
  <c r="R247" i="4" s="1"/>
  <c r="T241" i="4"/>
  <c r="S242" i="4"/>
  <c r="T243" i="4"/>
  <c r="S243" i="4" s="1"/>
  <c r="Q247" i="4"/>
  <c r="Q253" i="4"/>
  <c r="Q260" i="4"/>
  <c r="Q269" i="4"/>
  <c r="J244" i="4"/>
  <c r="Q244" i="4"/>
  <c r="S244" i="4"/>
  <c r="J245" i="4"/>
  <c r="Q245" i="4"/>
  <c r="S245" i="4"/>
  <c r="J246" i="4"/>
  <c r="Q246" i="4"/>
  <c r="S246" i="4"/>
  <c r="J250" i="4"/>
  <c r="Q250" i="4"/>
  <c r="J251" i="4"/>
  <c r="Q251" i="4"/>
  <c r="S251" i="4"/>
  <c r="J252" i="4"/>
  <c r="Q252" i="4"/>
  <c r="S252" i="4"/>
  <c r="J255" i="4"/>
  <c r="Q255" i="4"/>
  <c r="J256" i="4"/>
  <c r="Q256" i="4"/>
  <c r="S256" i="4"/>
  <c r="J257" i="4"/>
  <c r="Q257" i="4"/>
  <c r="S257" i="4"/>
  <c r="J258" i="4"/>
  <c r="Q258" i="4"/>
  <c r="S258" i="4"/>
  <c r="J259" i="4"/>
  <c r="Q259" i="4"/>
  <c r="S259" i="4"/>
  <c r="J262" i="4"/>
  <c r="Q262" i="4"/>
  <c r="J263" i="4"/>
  <c r="Q263" i="4"/>
  <c r="S263" i="4"/>
  <c r="J264" i="4"/>
  <c r="Q264" i="4"/>
  <c r="S264" i="4"/>
  <c r="J265" i="4"/>
  <c r="Q265" i="4"/>
  <c r="S265" i="4"/>
  <c r="J266" i="4"/>
  <c r="Q266" i="4"/>
  <c r="S266" i="4"/>
  <c r="J267" i="4"/>
  <c r="Q267" i="4"/>
  <c r="S267" i="4"/>
  <c r="J268" i="4"/>
  <c r="Q268" i="4"/>
  <c r="S268" i="4"/>
  <c r="R250" i="4"/>
  <c r="R253" i="4" s="1"/>
  <c r="T250" i="4"/>
  <c r="T253" i="4" s="1"/>
  <c r="R255" i="4"/>
  <c r="R260" i="4" s="1"/>
  <c r="T255" i="4"/>
  <c r="T260" i="4" s="1"/>
  <c r="R262" i="4"/>
  <c r="R269" i="4" s="1"/>
  <c r="T262" i="4"/>
  <c r="T269" i="4" s="1"/>
  <c r="P271" i="4" l="1"/>
  <c r="P275" i="4" s="1"/>
  <c r="S262" i="4"/>
  <c r="S269" i="4" s="1"/>
  <c r="S250" i="4"/>
  <c r="S253" i="4" s="1"/>
  <c r="R248" i="4"/>
  <c r="S247" i="4"/>
  <c r="S239" i="4"/>
  <c r="S218" i="4"/>
  <c r="S248" i="4" s="1"/>
  <c r="S203" i="4"/>
  <c r="T192" i="4"/>
  <c r="S182" i="4"/>
  <c r="S192" i="4" s="1"/>
  <c r="T177" i="4"/>
  <c r="S169" i="4"/>
  <c r="S177" i="4" s="1"/>
  <c r="R203" i="4"/>
  <c r="S150" i="4"/>
  <c r="S157" i="4" s="1"/>
  <c r="R192" i="4"/>
  <c r="R177" i="4"/>
  <c r="T143" i="4"/>
  <c r="S255" i="4"/>
  <c r="S260" i="4" s="1"/>
  <c r="T247" i="4"/>
  <c r="T248" i="4"/>
  <c r="S226" i="4"/>
  <c r="S231" i="4" s="1"/>
  <c r="S220" i="4"/>
  <c r="S224" i="4" s="1"/>
  <c r="T203" i="4"/>
  <c r="T199" i="4"/>
  <c r="S194" i="4"/>
  <c r="S199" i="4" s="1"/>
  <c r="T180" i="4"/>
  <c r="S179" i="4"/>
  <c r="S180" i="4" s="1"/>
  <c r="T167" i="4"/>
  <c r="S159" i="4"/>
  <c r="S167" i="4" s="1"/>
  <c r="T148" i="4"/>
  <c r="T204" i="4" s="1"/>
  <c r="S146" i="4"/>
  <c r="S148" i="4" s="1"/>
  <c r="S204" i="4" s="1"/>
  <c r="R157" i="4"/>
  <c r="R142" i="4"/>
  <c r="R143" i="4"/>
  <c r="R199" i="4"/>
  <c r="S137" i="4"/>
  <c r="S142" i="4" s="1"/>
  <c r="S133" i="4"/>
  <c r="S135" i="4" s="1"/>
  <c r="S115" i="4"/>
  <c r="S122" i="4" s="1"/>
  <c r="S103" i="4"/>
  <c r="S106" i="4" s="1"/>
  <c r="T88" i="4"/>
  <c r="T123" i="4" s="1"/>
  <c r="T70" i="4"/>
  <c r="S64" i="4"/>
  <c r="S70" i="4" s="1"/>
  <c r="T57" i="4"/>
  <c r="S53" i="4"/>
  <c r="S57" i="4" s="1"/>
  <c r="T43" i="4"/>
  <c r="S38" i="4"/>
  <c r="S43" i="4" s="1"/>
  <c r="R88" i="4"/>
  <c r="R123" i="4" s="1"/>
  <c r="I35" i="4"/>
  <c r="I80" i="4"/>
  <c r="J43" i="4"/>
  <c r="S24" i="4"/>
  <c r="S25" i="4" s="1"/>
  <c r="S35" i="4" s="1"/>
  <c r="Q167" i="4"/>
  <c r="R167" i="4"/>
  <c r="R204" i="4" s="1"/>
  <c r="I204" i="4"/>
  <c r="J148" i="4"/>
  <c r="S126" i="4"/>
  <c r="S131" i="4" s="1"/>
  <c r="S143" i="4" s="1"/>
  <c r="S108" i="4"/>
  <c r="S113" i="4" s="1"/>
  <c r="S98" i="4"/>
  <c r="S101" i="4" s="1"/>
  <c r="S90" i="4"/>
  <c r="S96" i="4" s="1"/>
  <c r="I123" i="4"/>
  <c r="J88" i="4"/>
  <c r="S88" i="4"/>
  <c r="S123" i="4" s="1"/>
  <c r="T79" i="4"/>
  <c r="S72" i="4"/>
  <c r="S79" i="4" s="1"/>
  <c r="T62" i="4"/>
  <c r="S59" i="4"/>
  <c r="S62" i="4" s="1"/>
  <c r="T51" i="4"/>
  <c r="S45" i="4"/>
  <c r="S51" i="4" s="1"/>
  <c r="T30" i="4"/>
  <c r="S27" i="4"/>
  <c r="S30" i="4" s="1"/>
  <c r="T35" i="4"/>
  <c r="R79" i="4"/>
  <c r="R62" i="4"/>
  <c r="R70" i="4"/>
  <c r="R57" i="4"/>
  <c r="R43" i="4"/>
  <c r="R80" i="4" s="1"/>
  <c r="R30" i="4"/>
  <c r="R35" i="4" s="1"/>
  <c r="R271" i="4" s="1"/>
  <c r="R275" i="4" s="1"/>
  <c r="Q25" i="4"/>
  <c r="R51" i="4"/>
  <c r="O275" i="4"/>
  <c r="J123" i="4" l="1"/>
  <c r="Q123" i="4"/>
  <c r="J204" i="4"/>
  <c r="Q204" i="4"/>
  <c r="I271" i="4"/>
  <c r="J35" i="4"/>
  <c r="Q35" i="4"/>
  <c r="S80" i="4"/>
  <c r="S271" i="4" s="1"/>
  <c r="S275" i="4" s="1"/>
  <c r="J80" i="4"/>
  <c r="Q80" i="4"/>
  <c r="T80" i="4"/>
  <c r="T271" i="4" s="1"/>
  <c r="T275" i="4" s="1"/>
  <c r="I275" i="4" l="1"/>
  <c r="J271" i="4"/>
  <c r="Q271" i="4"/>
  <c r="J275" i="4" l="1"/>
  <c r="Q275" i="4"/>
  <c r="D53" i="1" l="1"/>
  <c r="D49" i="1"/>
  <c r="L42" i="1"/>
  <c r="L41" i="1"/>
  <c r="L40" i="1"/>
  <c r="L39" i="1"/>
  <c r="L38" i="1"/>
  <c r="L37" i="1"/>
  <c r="J34" i="1"/>
  <c r="L34" i="1" s="1"/>
  <c r="J33" i="1"/>
  <c r="L33" i="1" s="1"/>
  <c r="L32" i="1"/>
  <c r="L31" i="1"/>
  <c r="J30" i="1"/>
  <c r="L30" i="1" s="1"/>
  <c r="L36" i="1" s="1"/>
  <c r="L44" i="1" s="1"/>
  <c r="J29" i="1"/>
  <c r="L29" i="1" s="1"/>
  <c r="L35" i="1" s="1"/>
  <c r="L43" i="1" s="1"/>
  <c r="E13" i="1"/>
  <c r="J35" i="1" l="1"/>
  <c r="J43" i="1" s="1"/>
  <c r="J36" i="1"/>
  <c r="J44" i="1" s="1"/>
</calcChain>
</file>

<file path=xl/sharedStrings.xml><?xml version="1.0" encoding="utf-8"?>
<sst xmlns="http://schemas.openxmlformats.org/spreadsheetml/2006/main" count="1445" uniqueCount="532">
  <si>
    <t>ORYGINAŁ / KOPIA</t>
  </si>
  <si>
    <t>RZECZPOSPOLITA POLSKA</t>
  </si>
  <si>
    <t xml:space="preserve">DATA WYDANIA: </t>
  </si>
  <si>
    <t>00.00.2011 r.</t>
  </si>
  <si>
    <t xml:space="preserve">PRZEJŚCIOWE ŚWIADECTWO PŁATNOŚCI NR </t>
  </si>
  <si>
    <t>KONTRAKT:</t>
  </si>
  <si>
    <t>WYKONAWCA - Konsorcjum: :</t>
  </si>
  <si>
    <t>Lider:</t>
  </si>
  <si>
    <t xml:space="preserve">Partner: </t>
  </si>
  <si>
    <t>INŻYNIER :</t>
  </si>
  <si>
    <t>ZAMAWIAJĄCY :</t>
  </si>
  <si>
    <t>PŁATNOŚĆ PRZEJŚCIOWA NR:</t>
  </si>
  <si>
    <t xml:space="preserve">OKRES ROZLICZENIOWY: </t>
  </si>
  <si>
    <t>00.00.2011 - 00.00.2011 r.</t>
  </si>
  <si>
    <t>DATA PRZEDŁOŻENIA ROZLICZENIA PRZEZ WYKONAWCĘ:</t>
  </si>
  <si>
    <t>ZATWIERDZONA KWOTA KONTRAKTOWA BEZ VAT:  168 974 805,05</t>
  </si>
  <si>
    <t>MINIMALNA KWOTA DO ZAPŁATY: 3 000 000,00</t>
  </si>
  <si>
    <t>WALUTA PŁATNOŚCI: PLN</t>
  </si>
  <si>
    <t>WARTOŚĆ BIEŻĄCEJ PŁATNOŚCI</t>
  </si>
  <si>
    <t>WARTOŚĆ NARASTAJĄCO OD POCZĄTKU</t>
  </si>
  <si>
    <t>kwalifikowana</t>
  </si>
  <si>
    <t>niekwalifikowana</t>
  </si>
  <si>
    <t>1.1</t>
  </si>
  <si>
    <t>Wartość robót do zapłacenia zgodnie z Arkuszem "A"</t>
  </si>
  <si>
    <t>1.2</t>
  </si>
  <si>
    <t>Pozostałe kwoty należne Wykonawcy zgodnie z Arkuszem "B"</t>
  </si>
  <si>
    <t>1.3</t>
  </si>
  <si>
    <t>Wartość robót do zapłacenia zgodnie z Arkuszem "C"</t>
  </si>
  <si>
    <t>Suma częściowa (1.1 + 1.2 + 1.3)</t>
  </si>
  <si>
    <t>2.1</t>
  </si>
  <si>
    <t>Sumy zwrotne należne Zamawiającemu zgodnie z Arkuszem "F"</t>
  </si>
  <si>
    <t>2.2</t>
  </si>
  <si>
    <t>Potrącenia należne Zamawiającemu zgodnie z Arkuszem "G"</t>
  </si>
  <si>
    <t>2.3</t>
  </si>
  <si>
    <t>Potrącenia wynikające z upustu zgodnie z Arkuszem "H"</t>
  </si>
  <si>
    <t>WARTOŚĆ NETTO OBECNEJ PŁATNOŚCI PRZEJŚCIOWEJ</t>
  </si>
  <si>
    <r>
      <t>POTWIERDZAM</t>
    </r>
    <r>
      <rPr>
        <sz val="10"/>
        <rFont val="Arial Narrow"/>
        <family val="2"/>
        <charset val="238"/>
      </rPr>
      <t>, że kwota wydatków kwalifikowanych (bez podatku VAT) należy się obecnie Wykonawcy zgodnie z warunkami kontraktu</t>
    </r>
  </si>
  <si>
    <t xml:space="preserve">Wartość słownie: </t>
  </si>
  <si>
    <r>
      <t>POTWIERDZAM</t>
    </r>
    <r>
      <rPr>
        <sz val="10"/>
        <rFont val="Arial Narrow"/>
        <family val="2"/>
        <charset val="238"/>
      </rPr>
      <t>, że kwota wydatków niekwalifikowanych (bez podatku VAT) należy się obecnie Wykonawcy zgodnie z warunkami kontraktu</t>
    </r>
  </si>
  <si>
    <t>PODPIS</t>
  </si>
  <si>
    <t>Data</t>
  </si>
  <si>
    <t>Inżynier Kontraktu</t>
  </si>
  <si>
    <t>Wykonawca</t>
  </si>
  <si>
    <t>"Budowa Nowej Siedziby w Katowicach"
z dnia  07.06.2011r.</t>
  </si>
  <si>
    <t>IMEX S.A.
ul. Stawki 40
01-040 Warszawa</t>
  </si>
  <si>
    <t>IMEX BIS
Ribera del Loira, 42
28042 Madryt
Hiszpania</t>
  </si>
  <si>
    <t xml:space="preserve"> Group Polska Sp. z o.o. 
ul. Emilii Plater 53
00-113 Warszawa
</t>
  </si>
  <si>
    <t>Izba Śląska
Al. W.Korfantego 3
40-005 Katowice</t>
  </si>
  <si>
    <t xml:space="preserve">ROZLICZENIE MIESIĘCZNE NR </t>
  </si>
  <si>
    <t>ROBOTY WEDŁUG KONTRAKTU</t>
  </si>
  <si>
    <t>ARKUSZ A</t>
  </si>
  <si>
    <t>Okres rozliczeniowy:</t>
  </si>
  <si>
    <t>Data wydania:</t>
  </si>
  <si>
    <t>Nazwa Kontraktu:</t>
  </si>
  <si>
    <t>Data rozpoczęcia Robót:</t>
  </si>
  <si>
    <t>07.07.2011 r.</t>
  </si>
  <si>
    <t>Zamawiający:</t>
  </si>
  <si>
    <t>Data zakończenia Robót:</t>
  </si>
  <si>
    <t>06.03.2013 r.</t>
  </si>
  <si>
    <t>Inżynier:</t>
  </si>
  <si>
    <t>Waluta Kontraktowa:</t>
  </si>
  <si>
    <t>PLN</t>
  </si>
  <si>
    <t>Wykonawca:          Konsorcjum:</t>
  </si>
  <si>
    <t>Kwoty w tabeli nie zawierają VAT</t>
  </si>
  <si>
    <t>Zatwierdzona Kwota Kontraktowa:</t>
  </si>
  <si>
    <t>Wykaz Kwot Ryczałtowych (zgodnie z Kontraktem)</t>
  </si>
  <si>
    <t>Zmiana wartości całkowitej (prognoza)</t>
  </si>
  <si>
    <t>Ilość</t>
  </si>
  <si>
    <t>Wartość</t>
  </si>
  <si>
    <r>
      <t xml:space="preserve">% zaawanso-
wania na koniec okresu rozlicznio-
wego 
</t>
    </r>
    <r>
      <rPr>
        <i/>
        <sz val="11"/>
        <rFont val="Arial Narrow"/>
        <family val="2"/>
        <charset val="238"/>
      </rPr>
      <t>f1 : k</t>
    </r>
  </si>
  <si>
    <r>
      <t xml:space="preserve">Pozostaje do zapłaty
-prognoza 
</t>
    </r>
    <r>
      <rPr>
        <i/>
        <sz val="11"/>
        <rFont val="Arial Narrow"/>
        <family val="2"/>
        <charset val="238"/>
      </rPr>
      <t>f1 - k</t>
    </r>
    <r>
      <rPr>
        <sz val="11"/>
        <rFont val="Arial Narrow"/>
        <family val="2"/>
        <charset val="238"/>
      </rPr>
      <t xml:space="preserve">
[PLN]</t>
    </r>
  </si>
  <si>
    <t>Kwalifikowalność kosztów w okresie rozliczeniowym</t>
  </si>
  <si>
    <r>
      <t xml:space="preserve">Nr pozycji </t>
    </r>
    <r>
      <rPr>
        <i/>
        <sz val="11"/>
        <rFont val="Arial Narrow"/>
        <family val="2"/>
        <charset val="238"/>
      </rPr>
      <t xml:space="preserve"> </t>
    </r>
  </si>
  <si>
    <t>Nr specyfikacji technicznej.
Nr pkt Wymagań Szczegółowych</t>
  </si>
  <si>
    <t>Nazwa i opis pozycji przedmiaru</t>
  </si>
  <si>
    <t xml:space="preserve">Jednostka </t>
  </si>
  <si>
    <t>Kwota ryczałtowa 
[PLN]</t>
  </si>
  <si>
    <r>
      <t xml:space="preserve">Wartość całkowita 
</t>
    </r>
    <r>
      <rPr>
        <i/>
        <sz val="11"/>
        <rFont val="Arial Narrow"/>
        <family val="2"/>
        <charset val="238"/>
      </rPr>
      <t>d x e</t>
    </r>
    <r>
      <rPr>
        <sz val="11"/>
        <rFont val="Arial Narrow"/>
        <family val="2"/>
        <charset val="238"/>
      </rPr>
      <t xml:space="preserve">
[PLN]</t>
    </r>
  </si>
  <si>
    <t>Przewidywana
Ilość</t>
  </si>
  <si>
    <t>Przewidywana wartość
 całkowita 
[PLN]</t>
  </si>
  <si>
    <t xml:space="preserve">% zmiana ilości całkowitej  </t>
  </si>
  <si>
    <t>Do okresu rozlicze-
niowego</t>
  </si>
  <si>
    <t>Na koniec okresu rozlicze-
niowego</t>
  </si>
  <si>
    <r>
      <t xml:space="preserve">W 
okresie rozlicze-
niowym
</t>
    </r>
    <r>
      <rPr>
        <i/>
        <sz val="11"/>
        <rFont val="Arial Narrow"/>
        <family val="2"/>
        <charset val="238"/>
      </rPr>
      <t>h - g</t>
    </r>
  </si>
  <si>
    <t>Do okresu rozlicze-
niowego 
[PLN]</t>
  </si>
  <si>
    <r>
      <t xml:space="preserve">Na koniec okresu rozliczeniowego </t>
    </r>
    <r>
      <rPr>
        <i/>
        <sz val="11"/>
        <rFont val="Arial Narrow"/>
        <family val="2"/>
        <charset val="238"/>
      </rPr>
      <t xml:space="preserve"> 
</t>
    </r>
    <r>
      <rPr>
        <sz val="11"/>
        <rFont val="Arial Narrow"/>
        <family val="2"/>
        <charset val="238"/>
      </rPr>
      <t>[PLN]</t>
    </r>
  </si>
  <si>
    <r>
      <t>W  okresie rozliczeniowym</t>
    </r>
    <r>
      <rPr>
        <i/>
        <sz val="11"/>
        <rFont val="Arial Narrow"/>
        <family val="2"/>
        <charset val="238"/>
      </rPr>
      <t xml:space="preserve">
k - j
</t>
    </r>
    <r>
      <rPr>
        <sz val="11"/>
        <rFont val="Arial Narrow"/>
        <family val="2"/>
        <charset val="238"/>
      </rPr>
      <t>[PLN]</t>
    </r>
  </si>
  <si>
    <t>Wartość kwalifikowana
[PLN]</t>
  </si>
  <si>
    <t>Wartość niekwalifikowana
[PLN]</t>
  </si>
  <si>
    <t>a1</t>
  </si>
  <si>
    <t>a2</t>
  </si>
  <si>
    <t>b</t>
  </si>
  <si>
    <t>c</t>
  </si>
  <si>
    <t>d</t>
  </si>
  <si>
    <t>e</t>
  </si>
  <si>
    <t>f</t>
  </si>
  <si>
    <t>d1</t>
  </si>
  <si>
    <t>f1</t>
  </si>
  <si>
    <t>f2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</si>
  <si>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</si>
  <si>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</si>
  <si>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</si>
  <si>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</si>
  <si>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</si>
  <si>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</si>
  <si>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</si>
  <si>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</si>
  <si>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</si>
  <si>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</si>
  <si>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I.</t>
  </si>
  <si>
    <t>PRZYGOTOWANIE TERENU POD BUDOWĘ</t>
  </si>
  <si>
    <t>RP-1</t>
  </si>
  <si>
    <t>OBIEKT ADAPTOWANY MS_8</t>
  </si>
  <si>
    <t>RP-1.1</t>
  </si>
  <si>
    <t>ST-A.01</t>
  </si>
  <si>
    <t>Roboty rozbiórkowe</t>
  </si>
  <si>
    <t>ryczałt</t>
  </si>
  <si>
    <t>-</t>
  </si>
  <si>
    <t>RP-1.2</t>
  </si>
  <si>
    <t>ST-K.02   ST-K.03 ST-K.10</t>
  </si>
  <si>
    <t>Roboty ziemne i zabezpieczające</t>
  </si>
  <si>
    <t>RAZEM: OBIEKT ADAPTOWANY MS_8</t>
  </si>
  <si>
    <t>RP-2</t>
  </si>
  <si>
    <t>OBIEKT ADAPTOWANY MS_15</t>
  </si>
  <si>
    <t>RP-2.1</t>
  </si>
  <si>
    <t>RP-2.2</t>
  </si>
  <si>
    <t>ST-K.02</t>
  </si>
  <si>
    <t>RAZEM: OBIEKT ADAPTOWANY MS_15</t>
  </si>
  <si>
    <t>RP-3</t>
  </si>
  <si>
    <t>OBIEKT ADAPTOWANY MS_79</t>
  </si>
  <si>
    <t>RP-3.1</t>
  </si>
  <si>
    <t>ST-K.02 ST-K.03</t>
  </si>
  <si>
    <t>Roboty ziemne</t>
  </si>
  <si>
    <t>RAZEM: OBIEKT ADAPTOWANY MS_79</t>
  </si>
  <si>
    <t>RP-4</t>
  </si>
  <si>
    <t>ROBOTY ZIEMNE I ZABEZPIECZAJĄCE - OBIEKTY NOWOPROJEKTOWANE</t>
  </si>
  <si>
    <t>RP-4.1</t>
  </si>
  <si>
    <t xml:space="preserve">ST-K.01  ST-K.02   ST-K.03 ST-K.04 ST-K.07  ST-K.10        </t>
  </si>
  <si>
    <t>Obiekt nowoprojektowany MS_GG i MS_TG</t>
  </si>
  <si>
    <t>RP-4.2</t>
  </si>
  <si>
    <t>Obiekt nowoprojektowany MS_CH</t>
  </si>
  <si>
    <t>RP-4.3</t>
  </si>
  <si>
    <t xml:space="preserve">ST-IE.01 ST-IS.04 ST-IS.07              </t>
  </si>
  <si>
    <t>Sieci zewnętrzne</t>
  </si>
  <si>
    <t>RAZEM: ROBOTY ZIEMNE I ZABEZPIECZAJĄCE - OBIEKTY NOWOPROJEKTOWANE</t>
  </si>
  <si>
    <t>RP-5</t>
  </si>
  <si>
    <t>ROBOTY PRZYGOTOWAWCZE</t>
  </si>
  <si>
    <t>RP-5.1</t>
  </si>
  <si>
    <t>ST-P.01</t>
  </si>
  <si>
    <t>Roboty rozbiórkowe obiektów istniejących</t>
  </si>
  <si>
    <t>RP-5.2</t>
  </si>
  <si>
    <t>ST-P.02</t>
  </si>
  <si>
    <t>Usunięcie zieleni</t>
  </si>
  <si>
    <t>RAZEM: ROBOTY PRZYGOTOWAWCZE</t>
  </si>
  <si>
    <t>RAZEM: PRZYGOTOWANIE TERENU POD BUDOWĘ</t>
  </si>
  <si>
    <t>II.</t>
  </si>
  <si>
    <t>OBIEKT ADAPTOWANY - MS_08</t>
  </si>
  <si>
    <t>OA1-1</t>
  </si>
  <si>
    <t xml:space="preserve">INSTALACJE ELEKTRYCZNE </t>
  </si>
  <si>
    <t>OA1-1.1</t>
  </si>
  <si>
    <t>ST-IE.01</t>
  </si>
  <si>
    <t>Instalacja odgromowa, uziemiająca i ekwipotencjalna</t>
  </si>
  <si>
    <t>OA1-1.2</t>
  </si>
  <si>
    <t>Osprzęt elektroinstalacyjny</t>
  </si>
  <si>
    <t>OA1-1.3</t>
  </si>
  <si>
    <t>Przewody i kable</t>
  </si>
  <si>
    <t>OA1-1.4</t>
  </si>
  <si>
    <t xml:space="preserve">Oprawy oświetleniowe </t>
  </si>
  <si>
    <t>OA1-1.5</t>
  </si>
  <si>
    <t>Rozdzielnice i szafy krosowe</t>
  </si>
  <si>
    <t xml:space="preserve">RAZEM: INSTALACJE ELEKTRYCZNE </t>
  </si>
  <si>
    <t>OA1-2</t>
  </si>
  <si>
    <t>INSTALACJE SŁABOPRĄDOWE</t>
  </si>
  <si>
    <t>OA1-2.1</t>
  </si>
  <si>
    <t>Sieci LAN</t>
  </si>
  <si>
    <t>OA1-2.2</t>
  </si>
  <si>
    <t>ST-IE.02</t>
  </si>
  <si>
    <t>System sygnalizacji pożaru SAP</t>
  </si>
  <si>
    <t>OA1-2.3</t>
  </si>
  <si>
    <t>System kontroli dostępu</t>
  </si>
  <si>
    <t>OA1-2.4</t>
  </si>
  <si>
    <t>System telewizji dozorowej</t>
  </si>
  <si>
    <t>OA1-2.5</t>
  </si>
  <si>
    <t>Dźwiękowy system ostrzegawczy</t>
  </si>
  <si>
    <t>OA1-2.6</t>
  </si>
  <si>
    <t>System sygnalizacji włamania i napadu</t>
  </si>
  <si>
    <t>RAZEM: INSTALACJE SŁABOPRĄDOWE</t>
  </si>
  <si>
    <t>OA1-3</t>
  </si>
  <si>
    <t>INSTALACJE WODNO-KANALIZACYJNE I SANITARNE</t>
  </si>
  <si>
    <t>OA1-3.1</t>
  </si>
  <si>
    <t>ST-IS.02</t>
  </si>
  <si>
    <t>Instalacje wentylacji i klimatyzacji</t>
  </si>
  <si>
    <t>OA1-3.2</t>
  </si>
  <si>
    <t>ST-IS.01</t>
  </si>
  <si>
    <t>Instalacje grzewcze</t>
  </si>
  <si>
    <t>OA1-3.3</t>
  </si>
  <si>
    <t>ST-IS.03 ST-A.17</t>
  </si>
  <si>
    <t>Instalacje wodno-kanalizacyjne</t>
  </si>
  <si>
    <t>OA1-3.4</t>
  </si>
  <si>
    <t>ST-IS.03</t>
  </si>
  <si>
    <t>Technologia kuchni</t>
  </si>
  <si>
    <t>RAZEM: INSTALACJE WODNO-KANALIZACYJNE I SANITARNE</t>
  </si>
  <si>
    <t>OA1-4</t>
  </si>
  <si>
    <t>KONSTRUKCJE</t>
  </si>
  <si>
    <t>OA1-4.1</t>
  </si>
  <si>
    <t xml:space="preserve">ST-K.03 ST-K.04 ST-K.05  ST-K-10  </t>
  </si>
  <si>
    <t>Konstrukcje żelbetowe</t>
  </si>
  <si>
    <t>OA1-4.2</t>
  </si>
  <si>
    <t>ST-K.06</t>
  </si>
  <si>
    <t>Konstrukcje stalowe</t>
  </si>
  <si>
    <t>OA1-4.3</t>
  </si>
  <si>
    <t>ST-K.08</t>
  </si>
  <si>
    <t>Konstrukcje drewniane</t>
  </si>
  <si>
    <t>RAZEM: KONSTRUKCJE</t>
  </si>
  <si>
    <t>OA1-5</t>
  </si>
  <si>
    <t>ROBOTY OGÓLNOBUDOWLANE</t>
  </si>
  <si>
    <t>OA1-5.1</t>
  </si>
  <si>
    <t>ST-A.03</t>
  </si>
  <si>
    <t>Izolacje przeciwwodne i przeciwwilgociowe</t>
  </si>
  <si>
    <t>OA1-5.2</t>
  </si>
  <si>
    <t>ST-A.04</t>
  </si>
  <si>
    <t>Izolacje termiczne i akustyczne</t>
  </si>
  <si>
    <t>OA1-5.3</t>
  </si>
  <si>
    <t>ST-A.14</t>
  </si>
  <si>
    <t>Roboty dachowe</t>
  </si>
  <si>
    <t>OA1-5.4</t>
  </si>
  <si>
    <t>ST-A.05</t>
  </si>
  <si>
    <t>Roboty murowe</t>
  </si>
  <si>
    <t>OA1-5.5</t>
  </si>
  <si>
    <t>ST-A.06</t>
  </si>
  <si>
    <t>Roboty podłogowe</t>
  </si>
  <si>
    <t>OA1-5.6</t>
  </si>
  <si>
    <t>ST-A.08</t>
  </si>
  <si>
    <t>Ścianki działowe</t>
  </si>
  <si>
    <t>RAZEM: ROBOTY OGÓLNOBUDOWLANE</t>
  </si>
  <si>
    <t>OA1-6</t>
  </si>
  <si>
    <t>ROBOTY WYKOŃCZENIOWE</t>
  </si>
  <si>
    <t>OA1-6.1</t>
  </si>
  <si>
    <t>ST-A.07</t>
  </si>
  <si>
    <t>Sufity podwieszane</t>
  </si>
  <si>
    <t>OA1-6.2</t>
  </si>
  <si>
    <t>ST-A.09</t>
  </si>
  <si>
    <t>Roboty tynkowe</t>
  </si>
  <si>
    <t>OA1-6.3</t>
  </si>
  <si>
    <t>ST-A.09 ST-A.10</t>
  </si>
  <si>
    <t>Okładziny i powłoki ścian i sufitów</t>
  </si>
  <si>
    <t>OA1-6.4</t>
  </si>
  <si>
    <t>ST-A.11</t>
  </si>
  <si>
    <t>Posadzki</t>
  </si>
  <si>
    <t>OA1-6.5</t>
  </si>
  <si>
    <t>ST-A.12  ST-A.15</t>
  </si>
  <si>
    <t>Stolarka i ślusarka</t>
  </si>
  <si>
    <t>OA1-6.6</t>
  </si>
  <si>
    <t>ST-A.02</t>
  </si>
  <si>
    <t>Roboty renowacyjne</t>
  </si>
  <si>
    <t>OA1-6.7</t>
  </si>
  <si>
    <t>ST-A.16</t>
  </si>
  <si>
    <t>Dostawa wyposażenia</t>
  </si>
  <si>
    <t>RAZEM: ROBOTY WYKOŃCZENIOWE</t>
  </si>
  <si>
    <t>RAZEM: OBIEKT ADAPTOWANY - MS_08</t>
  </si>
  <si>
    <t>III.</t>
  </si>
  <si>
    <t>OBIEKT ADAPTOWANY - MS_15</t>
  </si>
  <si>
    <t>OA2-1</t>
  </si>
  <si>
    <t>OA2-1.1</t>
  </si>
  <si>
    <t>OA2-1.2</t>
  </si>
  <si>
    <t>OA2-1.3</t>
  </si>
  <si>
    <t>OA2-1.4</t>
  </si>
  <si>
    <t>OA2-1.5</t>
  </si>
  <si>
    <t>Rozdzielnice szafowe</t>
  </si>
  <si>
    <t>OA2-2</t>
  </si>
  <si>
    <t xml:space="preserve">INSTALACJE SŁABOPRĄDOWE </t>
  </si>
  <si>
    <t>OA2-2.1</t>
  </si>
  <si>
    <t>OA2-2.2</t>
  </si>
  <si>
    <t>OA2-2.3</t>
  </si>
  <si>
    <t>OA2-2.4</t>
  </si>
  <si>
    <t>OA2-2.5</t>
  </si>
  <si>
    <t>OA2-2.6</t>
  </si>
  <si>
    <t>OA2-3</t>
  </si>
  <si>
    <t>OA2-3.1</t>
  </si>
  <si>
    <t>OA2-3.2</t>
  </si>
  <si>
    <t>OA2-3.3</t>
  </si>
  <si>
    <t>OA2-4</t>
  </si>
  <si>
    <t>OA2-4.1</t>
  </si>
  <si>
    <t>ST-K.03  ST-K.04      ST-K.05</t>
  </si>
  <si>
    <t>OA2-4.2</t>
  </si>
  <si>
    <t>OA2-4.3</t>
  </si>
  <si>
    <t>ST-K.8</t>
  </si>
  <si>
    <t>OA2-5</t>
  </si>
  <si>
    <t>OA2-5.1</t>
  </si>
  <si>
    <t>OA2-5.2</t>
  </si>
  <si>
    <t>OA2-5.3</t>
  </si>
  <si>
    <t>OA2-5.4</t>
  </si>
  <si>
    <t>OA2-5.5</t>
  </si>
  <si>
    <t>OA2-6</t>
  </si>
  <si>
    <t>OA2-6.1</t>
  </si>
  <si>
    <t>OA2-6.2</t>
  </si>
  <si>
    <t>OA2-6.3</t>
  </si>
  <si>
    <t>ST-A.10</t>
  </si>
  <si>
    <t>OA2-6.4</t>
  </si>
  <si>
    <t>OA2-6.5</t>
  </si>
  <si>
    <t>OA2-6.6</t>
  </si>
  <si>
    <t>OA2-6.7</t>
  </si>
  <si>
    <t>RAZEM: OBIEKT ADAPTOWANY - MS_15</t>
  </si>
  <si>
    <t>IV.</t>
  </si>
  <si>
    <t>OBIEKT ADAPTOWANY - MS_79</t>
  </si>
  <si>
    <t>OA3-1</t>
  </si>
  <si>
    <t>INSTALACJE ELEKTRYCZNE</t>
  </si>
  <si>
    <t>OA3-1.1</t>
  </si>
  <si>
    <t>Instalacja odgromowa</t>
  </si>
  <si>
    <t>OA3-1.2</t>
  </si>
  <si>
    <t>OA3-1.3</t>
  </si>
  <si>
    <t>OA3-1.4</t>
  </si>
  <si>
    <t>Oprawy oświetleniowe</t>
  </si>
  <si>
    <t>OA3-1.5</t>
  </si>
  <si>
    <t>Rozdzielnice</t>
  </si>
  <si>
    <t>OA3-2</t>
  </si>
  <si>
    <t>OA3-2.1</t>
  </si>
  <si>
    <t>ST-K.03 ST-K.04 ST-K.05</t>
  </si>
  <si>
    <t>OA3-2.2</t>
  </si>
  <si>
    <t>OA3-3</t>
  </si>
  <si>
    <t>ROBOTY OGÓLNOBUDOWLANE I WYKOŃCZENIOWE</t>
  </si>
  <si>
    <t>OA3-3.1</t>
  </si>
  <si>
    <t>OA3-3.2</t>
  </si>
  <si>
    <t>OA3-3.3</t>
  </si>
  <si>
    <t>Izolacje termiczne</t>
  </si>
  <si>
    <t>OA3-3.4</t>
  </si>
  <si>
    <t>ST-A.08 ST-A.10 ST-A.11 ST-A.12 ST-A.15</t>
  </si>
  <si>
    <t xml:space="preserve">Roboty wykończeniowe </t>
  </si>
  <si>
    <t>OA3-3.5</t>
  </si>
  <si>
    <t>RAZEM: OBIEKT ADAPTOWANY - MS_79</t>
  </si>
  <si>
    <t>V.</t>
  </si>
  <si>
    <t>OBIEKT NOWOPROJEKTOWANY - MS_GG Z MS_TG</t>
  </si>
  <si>
    <t>ON1-1</t>
  </si>
  <si>
    <t>ON1-1.1</t>
  </si>
  <si>
    <t>ON1-1.2</t>
  </si>
  <si>
    <t>ON1-2</t>
  </si>
  <si>
    <t>ON1-2.1</t>
  </si>
  <si>
    <t>ST-A.03  ST-A.14</t>
  </si>
  <si>
    <t xml:space="preserve"> Izolacje przeciwwodne i przeciwwilgociowe</t>
  </si>
  <si>
    <t>ON1-2.2</t>
  </si>
  <si>
    <t>ST-A.04 ST-A.08</t>
  </si>
  <si>
    <t>Izolacje termiczne, akustyczne i przeciwpożarowe</t>
  </si>
  <si>
    <t>ON1-2.3</t>
  </si>
  <si>
    <t xml:space="preserve">ST-A.14 </t>
  </si>
  <si>
    <t>Roboty dachowe - dachy zielone (bez warstw "zielonych")</t>
  </si>
  <si>
    <t>ON1-2.4</t>
  </si>
  <si>
    <t>ON1-2.5</t>
  </si>
  <si>
    <t>ON1-2.6</t>
  </si>
  <si>
    <t>ON1-2.7</t>
  </si>
  <si>
    <t>ST-A.13</t>
  </si>
  <si>
    <t>Elewacje</t>
  </si>
  <si>
    <t>ON1-3</t>
  </si>
  <si>
    <t>ON1-3.1</t>
  </si>
  <si>
    <t xml:space="preserve"> Instalacja odgromowa, uziemiająca i ekwipotencjalna</t>
  </si>
  <si>
    <t>ON1-3.2</t>
  </si>
  <si>
    <t>ON1-3.3</t>
  </si>
  <si>
    <t>ON1-3.4</t>
  </si>
  <si>
    <t>Przewody kabelkowe</t>
  </si>
  <si>
    <t>ON1-3.5</t>
  </si>
  <si>
    <t>Ogrzewanie elektryczne</t>
  </si>
  <si>
    <t>ON1-3.6</t>
  </si>
  <si>
    <t>Rozdzielnice obiektowe</t>
  </si>
  <si>
    <t>ON1-3.7</t>
  </si>
  <si>
    <t>Przewody i kable nN</t>
  </si>
  <si>
    <t>ON1-3.8</t>
  </si>
  <si>
    <t>ST-IE.03</t>
  </si>
  <si>
    <t>Instalacje BMS</t>
  </si>
  <si>
    <t>ON1-4</t>
  </si>
  <si>
    <t>ON1-4.1</t>
  </si>
  <si>
    <t>ON1-4.2</t>
  </si>
  <si>
    <t>ON1-4.3</t>
  </si>
  <si>
    <t>ON1-4.4</t>
  </si>
  <si>
    <t>System wczesnej detekcji</t>
  </si>
  <si>
    <t>ON1-4.5</t>
  </si>
  <si>
    <t>ON1-4.6</t>
  </si>
  <si>
    <t>ON1-4.7</t>
  </si>
  <si>
    <t>ON1-4.8</t>
  </si>
  <si>
    <t>System telekomunikacyjny VoIP</t>
  </si>
  <si>
    <t>ON1-5</t>
  </si>
  <si>
    <t>STACJA TRANSFORMATOROWA</t>
  </si>
  <si>
    <t>ON1-5.1</t>
  </si>
  <si>
    <t>Stacja transformatorowa</t>
  </si>
  <si>
    <t>RAZEM: STACJA TRANSFORMATOROWA</t>
  </si>
  <si>
    <t>ON1-6</t>
  </si>
  <si>
    <t>ON1-6.1</t>
  </si>
  <si>
    <t>Instalacja wentylacji i klimatyzacji</t>
  </si>
  <si>
    <t>ON1-6.2</t>
  </si>
  <si>
    <t>Instalacja oddymiająca</t>
  </si>
  <si>
    <t>ON1-6.3</t>
  </si>
  <si>
    <t>ST-IS.06</t>
  </si>
  <si>
    <t>Ochrona przed zadymieniem</t>
  </si>
  <si>
    <t>ON1-6.4</t>
  </si>
  <si>
    <t>Instalacje grzewczo-chłodzące</t>
  </si>
  <si>
    <t>ON1-6.5</t>
  </si>
  <si>
    <t>Maszynownia chłodu</t>
  </si>
  <si>
    <t>ON1-6.6</t>
  </si>
  <si>
    <t>ST-IS.03  ST-A.17</t>
  </si>
  <si>
    <t>Instalacje wodno-kanalizacyjne i odwodnienie</t>
  </si>
  <si>
    <t>ON1-6.7</t>
  </si>
  <si>
    <t>ST-IS.05</t>
  </si>
  <si>
    <t>Instalacja gaśnicza</t>
  </si>
  <si>
    <t>ON1-6.8</t>
  </si>
  <si>
    <t>Instalacja mgły wodnej</t>
  </si>
  <si>
    <t>ON1-6.9</t>
  </si>
  <si>
    <t>ST-IG</t>
  </si>
  <si>
    <t>Instalacja gaśnicza gazem neutralnym</t>
  </si>
  <si>
    <t>ON1-6.10</t>
  </si>
  <si>
    <t>ON1-7</t>
  </si>
  <si>
    <t>ON1-7.1</t>
  </si>
  <si>
    <t>ON1-7.2</t>
  </si>
  <si>
    <t>ON1-7.3</t>
  </si>
  <si>
    <t>ST-A.09  ST-A.10</t>
  </si>
  <si>
    <t>ON1-7.4</t>
  </si>
  <si>
    <t>Stolarka okienna, drzwiowa, bramy, ślusarka</t>
  </si>
  <si>
    <t>ON1-7.5</t>
  </si>
  <si>
    <t>Wyposażenie techniczne</t>
  </si>
  <si>
    <t>ON1-8</t>
  </si>
  <si>
    <t>WYPOSAŻENIE</t>
  </si>
  <si>
    <t>ON1-8.1</t>
  </si>
  <si>
    <t>ST-A.17</t>
  </si>
  <si>
    <t>Wyposażenie - meble stałe</t>
  </si>
  <si>
    <t>ON1-8.2</t>
  </si>
  <si>
    <t>ST-A.18</t>
  </si>
  <si>
    <t xml:space="preserve">Wyposażenie magazynów - meble </t>
  </si>
  <si>
    <t>RAZEM: WYPOSAŻENIE</t>
  </si>
  <si>
    <t>RAZEM: OBIEKT NOWOPROJEKTOWANY - MS_GG Z MS_TG</t>
  </si>
  <si>
    <t>VI.</t>
  </si>
  <si>
    <t>OBIEKT NOWOPROJEKTOWANY MS_CH</t>
  </si>
  <si>
    <t>ON2-1</t>
  </si>
  <si>
    <t>ON2-1.1</t>
  </si>
  <si>
    <t>ST-K.03 ST-K.04  ST-K.05</t>
  </si>
  <si>
    <t>ON2-1.2</t>
  </si>
  <si>
    <t>ON2-2</t>
  </si>
  <si>
    <t>ON2-2.1</t>
  </si>
  <si>
    <t xml:space="preserve">ST-A.03 </t>
  </si>
  <si>
    <t>Izolacje przeciwwodne, przeciwwilgociowe i paroizolacje</t>
  </si>
  <si>
    <t>ON2-2.2</t>
  </si>
  <si>
    <t>ON2-2.3</t>
  </si>
  <si>
    <t>ON2-2.4</t>
  </si>
  <si>
    <t>ON2-2.5</t>
  </si>
  <si>
    <t>ON2-2.6</t>
  </si>
  <si>
    <t>ON2-2.7</t>
  </si>
  <si>
    <t>ON2-3</t>
  </si>
  <si>
    <t>ON2-3.1</t>
  </si>
  <si>
    <t>Instalacja oswietlenia</t>
  </si>
  <si>
    <t>ON2-3.2</t>
  </si>
  <si>
    <t>ON2-3.3</t>
  </si>
  <si>
    <t>ON2-3.4</t>
  </si>
  <si>
    <t>Przewiody i kable nN</t>
  </si>
  <si>
    <t>ON2-4</t>
  </si>
  <si>
    <t>ON2-4.1</t>
  </si>
  <si>
    <t>ON2-4.2</t>
  </si>
  <si>
    <t>ON2-4.3</t>
  </si>
  <si>
    <t>ON2-4.4</t>
  </si>
  <si>
    <t>ON2-4.5</t>
  </si>
  <si>
    <t>ON2-5</t>
  </si>
  <si>
    <t>ON2-6.1</t>
  </si>
  <si>
    <t>ON2-6.2</t>
  </si>
  <si>
    <t>ON2-6.3</t>
  </si>
  <si>
    <t>ON2-6.4</t>
  </si>
  <si>
    <t>ON2-6.5</t>
  </si>
  <si>
    <t>ON2-6.6</t>
  </si>
  <si>
    <t>ON2-6</t>
  </si>
  <si>
    <t>ON2-7.1</t>
  </si>
  <si>
    <t>ON2-7.2</t>
  </si>
  <si>
    <t>ON2-7.3</t>
  </si>
  <si>
    <t>ON2-7.4</t>
  </si>
  <si>
    <t>ON2-7.5</t>
  </si>
  <si>
    <t>ST-A.12</t>
  </si>
  <si>
    <t>ON2-7.6</t>
  </si>
  <si>
    <t>Wyposażenie</t>
  </si>
  <si>
    <t>RAZEM: OBIEKT NOWOPROJEKTOWANY MS_CH</t>
  </si>
  <si>
    <t>VII.</t>
  </si>
  <si>
    <t xml:space="preserve">ZAGOSPODAROWANIE TERENU </t>
  </si>
  <si>
    <t>ZT.1</t>
  </si>
  <si>
    <t>ST-ZT.01 ST-ZT.02</t>
  </si>
  <si>
    <t>Nawierzchnie piesze i drogowe</t>
  </si>
  <si>
    <t>ZT.2</t>
  </si>
  <si>
    <t>ST-ZT.04</t>
  </si>
  <si>
    <t>Elementy małej architektury</t>
  </si>
  <si>
    <t>ZT.3</t>
  </si>
  <si>
    <t>ST-ZT.03</t>
  </si>
  <si>
    <t>Zieleń</t>
  </si>
  <si>
    <t xml:space="preserve">RAZEM: ZAGOSPODAROWANIE TERENU </t>
  </si>
  <si>
    <t>VIII.</t>
  </si>
  <si>
    <t>SIECI</t>
  </si>
  <si>
    <t>ZS.1</t>
  </si>
  <si>
    <t>Sieć c.o. preizolowana</t>
  </si>
  <si>
    <t>ZS.2</t>
  </si>
  <si>
    <t>Sieć wodociągowa</t>
  </si>
  <si>
    <t>ZS.3</t>
  </si>
  <si>
    <t>Sieć kanalizacji sanitarnej</t>
  </si>
  <si>
    <t>ZS.4</t>
  </si>
  <si>
    <t>Sieć kanalizacji deszczowej i drenaż</t>
  </si>
  <si>
    <t>ZS.5</t>
  </si>
  <si>
    <t>Sieci elektryczne</t>
  </si>
  <si>
    <t>RAZEM: SIECI</t>
  </si>
  <si>
    <t>IX.</t>
  </si>
  <si>
    <t>POZOSTAŁE INSTALACJE ELEKTRYCZNE</t>
  </si>
  <si>
    <t>PIE.1</t>
  </si>
  <si>
    <t>ST-IP.01</t>
  </si>
  <si>
    <t>Systemy audiowizualne</t>
  </si>
  <si>
    <t>PIE.2</t>
  </si>
  <si>
    <t>ST-IP.02</t>
  </si>
  <si>
    <t>System zarządzania zbiorami bibliotecznymi</t>
  </si>
  <si>
    <t>PIE.3</t>
  </si>
  <si>
    <t>ST-IP.03</t>
  </si>
  <si>
    <t>System nadzoru zbiorów</t>
  </si>
  <si>
    <t>PIE.4</t>
  </si>
  <si>
    <t>ST-IP.04</t>
  </si>
  <si>
    <t>System parkingowy</t>
  </si>
  <si>
    <t>PIE.5</t>
  </si>
  <si>
    <t>ST-IP.05</t>
  </si>
  <si>
    <t>System oświetlenia i nagłośnienia Sali widowiskowej</t>
  </si>
  <si>
    <t>PIE.6</t>
  </si>
  <si>
    <t>ST-IP.06</t>
  </si>
  <si>
    <t>System oświetlenia ekspozycyjnego</t>
  </si>
  <si>
    <t>PIE.7</t>
  </si>
  <si>
    <t>ST-IP.07 ST-IP.08</t>
  </si>
  <si>
    <t>Instalacja zasilania i sterowania pompowni wód drenażowych</t>
  </si>
  <si>
    <t>RAZEM: POZOSTAŁE INSTALACJE ELEKTRYCZNE</t>
  </si>
  <si>
    <t>OGÓŁEM  Arkusz "A"</t>
  </si>
  <si>
    <t>OGÓŁEM  Arkusz "C"</t>
  </si>
  <si>
    <t>OGÓŁEM  Arkusz "A" + Arkusz "C"</t>
  </si>
  <si>
    <t>UWAGA:</t>
  </si>
  <si>
    <t>Pozycje rozliczane w bieżącym w okresie rozliczeniowym wyróżniono poprzez zacieniowanie</t>
  </si>
  <si>
    <t xml:space="preserve">POTWIERDZONE PRZEZ: </t>
  </si>
  <si>
    <t xml:space="preserve">"Budowa Nowej Siedziby w Katowicach" </t>
  </si>
  <si>
    <t>Śląskie</t>
  </si>
  <si>
    <t>Group Polska Sp. z o.o.</t>
  </si>
  <si>
    <t>Lider - BUD S.A.</t>
  </si>
  <si>
    <t>Partner - BUDA Sp.z 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</si>
</sst>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2"/>
      <color indexed="22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sz val="9"/>
      <color indexed="60"/>
      <name val="Arial CE"/>
      <family val="2"/>
      <charset val="238"/>
    </font>
    <font>
      <b/>
      <sz val="9"/>
      <color indexed="60"/>
      <name val="Arial CE"/>
      <family val="2"/>
      <charset val="238"/>
    </font>
    <font>
      <sz val="9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21" fillId="0" borderId="0"/>
  </cellStyleXfs>
  <cellXfs count="379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0" xfId="0" applyBorder="1"/>
    <xf numFmtId="0" fontId="3" fillId="0" borderId="7" xfId="0" applyFont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0" fontId="4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22" xfId="0" applyFont="1" applyBorder="1"/>
    <xf numFmtId="0" fontId="3" fillId="0" borderId="0" xfId="0" applyFont="1" applyBorder="1"/>
    <xf numFmtId="0" fontId="3" fillId="0" borderId="22" xfId="0" applyFont="1" applyBorder="1"/>
    <xf numFmtId="0" fontId="1" fillId="0" borderId="22" xfId="0" applyFont="1" applyBorder="1"/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0" fillId="0" borderId="28" xfId="0" applyBorder="1"/>
    <xf numFmtId="0" fontId="13" fillId="0" borderId="2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30" xfId="0" applyBorder="1"/>
    <xf numFmtId="0" fontId="13" fillId="0" borderId="20" xfId="0" applyFont="1" applyFill="1" applyBorder="1" applyAlignment="1"/>
    <xf numFmtId="0" fontId="13" fillId="0" borderId="31" xfId="0" applyFont="1" applyFill="1" applyBorder="1" applyAlignment="1">
      <alignment horizontal="left"/>
    </xf>
    <xf numFmtId="0" fontId="0" fillId="0" borderId="32" xfId="0" applyBorder="1"/>
    <xf numFmtId="0" fontId="14" fillId="0" borderId="0" xfId="0" applyFont="1" applyFill="1"/>
    <xf numFmtId="0" fontId="14" fillId="0" borderId="0" xfId="0" applyFont="1" applyFill="1" applyBorder="1"/>
    <xf numFmtId="0" fontId="4" fillId="0" borderId="0" xfId="0" applyFont="1" applyBorder="1" applyAlignment="1">
      <alignment vertical="top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22" xfId="0" applyFont="1" applyBorder="1" applyAlignment="1"/>
    <xf numFmtId="0" fontId="0" fillId="0" borderId="22" xfId="0" applyBorder="1" applyAlignment="1"/>
    <xf numFmtId="4" fontId="1" fillId="3" borderId="12" xfId="0" applyNumberFormat="1" applyFont="1" applyFill="1" applyBorder="1" applyAlignment="1">
      <alignment horizontal="right"/>
    </xf>
    <xf numFmtId="4" fontId="1" fillId="3" borderId="13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 horizontal="right"/>
    </xf>
    <xf numFmtId="0" fontId="1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3" borderId="15" xfId="0" applyFont="1" applyFill="1" applyBorder="1" applyAlignment="1"/>
    <xf numFmtId="0" fontId="0" fillId="3" borderId="16" xfId="0" applyFill="1" applyBorder="1" applyAlignment="1"/>
    <xf numFmtId="0" fontId="0" fillId="3" borderId="17" xfId="0" applyFill="1" applyBorder="1" applyAlignment="1"/>
    <xf numFmtId="0" fontId="7" fillId="0" borderId="18" xfId="0" applyFont="1" applyBorder="1" applyAlignment="1"/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3" fillId="0" borderId="18" xfId="0" applyFont="1" applyBorder="1"/>
    <xf numFmtId="0" fontId="4" fillId="0" borderId="0" xfId="0" applyFont="1" applyBorder="1" applyAlignment="1"/>
    <xf numFmtId="0" fontId="0" fillId="0" borderId="0" xfId="0" applyBorder="1" applyAlignment="1"/>
    <xf numFmtId="4" fontId="3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" fontId="3" fillId="3" borderId="15" xfId="0" applyNumberFormat="1" applyFont="1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2" xfId="0" applyFont="1" applyBorder="1"/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4" borderId="0" xfId="0" applyFont="1" applyFill="1"/>
    <xf numFmtId="4" fontId="19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4" fontId="18" fillId="0" borderId="0" xfId="0" applyNumberFormat="1" applyFont="1" applyFill="1"/>
    <xf numFmtId="1" fontId="18" fillId="0" borderId="0" xfId="0" applyNumberFormat="1" applyFont="1" applyFill="1"/>
    <xf numFmtId="164" fontId="18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Continuous"/>
    </xf>
    <xf numFmtId="4" fontId="18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centerContinuous"/>
    </xf>
    <xf numFmtId="0" fontId="18" fillId="0" borderId="0" xfId="0" applyFont="1" applyFill="1" applyAlignment="1">
      <alignment horizontal="left" vertical="top"/>
    </xf>
    <xf numFmtId="4" fontId="20" fillId="0" borderId="0" xfId="0" applyNumberFormat="1" applyFont="1" applyFill="1" applyAlignment="1">
      <alignment horizontal="left" vertical="top" wrapText="1"/>
    </xf>
    <xf numFmtId="164" fontId="19" fillId="0" borderId="0" xfId="0" applyNumberFormat="1" applyFont="1" applyFill="1" applyAlignment="1">
      <alignment wrapText="1"/>
    </xf>
    <xf numFmtId="4" fontId="19" fillId="0" borderId="0" xfId="0" applyNumberFormat="1" applyFont="1" applyFill="1" applyAlignment="1">
      <alignment wrapText="1"/>
    </xf>
    <xf numFmtId="4" fontId="18" fillId="0" borderId="0" xfId="0" applyNumberFormat="1" applyFont="1" applyFill="1" applyAlignment="1"/>
    <xf numFmtId="165" fontId="18" fillId="0" borderId="0" xfId="0" applyNumberFormat="1" applyFont="1" applyFill="1" applyAlignment="1"/>
    <xf numFmtId="4" fontId="18" fillId="0" borderId="0" xfId="0" applyNumberFormat="1" applyFont="1" applyFill="1" applyAlignment="1">
      <alignment horizontal="left" vertical="top" wrapText="1"/>
    </xf>
    <xf numFmtId="164" fontId="18" fillId="0" borderId="0" xfId="0" applyNumberFormat="1" applyFont="1" applyFill="1"/>
    <xf numFmtId="4" fontId="18" fillId="0" borderId="0" xfId="0" applyNumberFormat="1" applyFont="1" applyFill="1" applyAlignment="1">
      <alignment horizontal="left" vertical="top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/>
    <xf numFmtId="4" fontId="18" fillId="0" borderId="0" xfId="0" applyNumberFormat="1" applyFont="1" applyFill="1" applyAlignment="1">
      <alignment vertical="top" wrapText="1"/>
    </xf>
    <xf numFmtId="164" fontId="18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8" fillId="0" borderId="0" xfId="0" applyNumberFormat="1" applyFont="1" applyFill="1" applyAlignment="1">
      <alignment horizontal="left" vertical="center"/>
    </xf>
    <xf numFmtId="49" fontId="22" fillId="0" borderId="0" xfId="2" applyNumberFormat="1" applyFont="1" applyFill="1" applyProtection="1">
      <protection locked="0"/>
    </xf>
    <xf numFmtId="49" fontId="22" fillId="0" borderId="0" xfId="2" applyNumberFormat="1" applyFont="1" applyFill="1" applyAlignment="1" applyProtection="1">
      <alignment wrapText="1"/>
      <protection locked="0"/>
    </xf>
    <xf numFmtId="4" fontId="22" fillId="0" borderId="0" xfId="2" applyNumberFormat="1" applyFont="1" applyFill="1" applyAlignment="1" applyProtection="1">
      <alignment horizontal="center"/>
      <protection locked="0"/>
    </xf>
    <xf numFmtId="0" fontId="17" fillId="0" borderId="0" xfId="2" applyFont="1" applyFill="1" applyAlignment="1" applyProtection="1">
      <alignment horizontal="center"/>
      <protection locked="0"/>
    </xf>
    <xf numFmtId="1" fontId="17" fillId="0" borderId="0" xfId="2" applyNumberFormat="1" applyFont="1" applyFill="1" applyAlignment="1" applyProtection="1">
      <alignment horizontal="center"/>
      <protection locked="0"/>
    </xf>
    <xf numFmtId="4" fontId="17" fillId="0" borderId="0" xfId="2" applyNumberFormat="1" applyFont="1" applyFill="1" applyAlignment="1" applyProtection="1">
      <alignment horizontal="center"/>
      <protection locked="0"/>
    </xf>
    <xf numFmtId="0" fontId="22" fillId="0" borderId="0" xfId="0" applyFont="1" applyAlignment="1" applyProtection="1">
      <protection locked="0"/>
    </xf>
    <xf numFmtId="4" fontId="22" fillId="0" borderId="0" xfId="0" quotePrefix="1" applyNumberFormat="1" applyFont="1" applyFill="1" applyAlignment="1">
      <alignment horizontal="left"/>
    </xf>
    <xf numFmtId="165" fontId="22" fillId="0" borderId="0" xfId="0" applyNumberFormat="1" applyFont="1" applyFill="1"/>
    <xf numFmtId="0" fontId="22" fillId="0" borderId="0" xfId="2" applyFont="1" applyProtection="1">
      <protection locked="0"/>
    </xf>
    <xf numFmtId="49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/>
    </xf>
    <xf numFmtId="0" fontId="18" fillId="4" borderId="35" xfId="0" quotePrefix="1" applyFont="1" applyFill="1" applyBorder="1" applyAlignment="1">
      <alignment horizontal="center" vertical="center"/>
    </xf>
    <xf numFmtId="0" fontId="18" fillId="4" borderId="36" xfId="0" quotePrefix="1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/>
    </xf>
    <xf numFmtId="4" fontId="18" fillId="0" borderId="35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 wrapText="1"/>
    </xf>
    <xf numFmtId="165" fontId="18" fillId="0" borderId="39" xfId="0" quotePrefix="1" applyNumberFormat="1" applyFont="1" applyFill="1" applyBorder="1" applyAlignment="1">
      <alignment horizontal="center" vertical="center" wrapText="1"/>
    </xf>
    <xf numFmtId="165" fontId="18" fillId="0" borderId="37" xfId="0" quotePrefix="1" applyNumberFormat="1" applyFont="1" applyFill="1" applyBorder="1" applyAlignment="1">
      <alignment horizontal="center" vertical="center" wrapText="1"/>
    </xf>
    <xf numFmtId="165" fontId="18" fillId="0" borderId="36" xfId="0" quotePrefix="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42" xfId="0" quotePrefix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4" fontId="18" fillId="0" borderId="41" xfId="0" applyNumberFormat="1" applyFont="1" applyFill="1" applyBorder="1" applyAlignment="1">
      <alignment horizontal="center" vertical="center" wrapText="1"/>
    </xf>
    <xf numFmtId="4" fontId="18" fillId="0" borderId="40" xfId="0" quotePrefix="1" applyNumberFormat="1" applyFont="1" applyFill="1" applyBorder="1" applyAlignment="1">
      <alignment horizontal="center" vertical="center" wrapText="1"/>
    </xf>
    <xf numFmtId="4" fontId="18" fillId="0" borderId="13" xfId="0" quotePrefix="1" applyNumberFormat="1" applyFont="1" applyFill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horizontal="center" vertical="center" wrapText="1"/>
    </xf>
    <xf numFmtId="0" fontId="18" fillId="0" borderId="44" xfId="0" quotePrefix="1" applyNumberFormat="1" applyFont="1" applyFill="1" applyBorder="1" applyAlignment="1">
      <alignment horizontal="center" vertical="center" wrapText="1"/>
    </xf>
    <xf numFmtId="0" fontId="18" fillId="0" borderId="41" xfId="0" quotePrefix="1" applyNumberFormat="1" applyFont="1" applyFill="1" applyBorder="1" applyAlignment="1">
      <alignment horizontal="center" vertical="center" wrapText="1"/>
    </xf>
    <xf numFmtId="4" fontId="18" fillId="0" borderId="42" xfId="0" quotePrefix="1" applyNumberFormat="1" applyFont="1" applyFill="1" applyBorder="1" applyAlignment="1">
      <alignment horizontal="center" vertical="center" wrapText="1"/>
    </xf>
    <xf numFmtId="4" fontId="18" fillId="0" borderId="44" xfId="0" quotePrefix="1" applyNumberFormat="1" applyFont="1" applyFill="1" applyBorder="1" applyAlignment="1">
      <alignment horizontal="center" vertical="center" wrapText="1"/>
    </xf>
    <xf numFmtId="4" fontId="18" fillId="0" borderId="41" xfId="0" quotePrefix="1" applyNumberFormat="1" applyFont="1" applyFill="1" applyBorder="1" applyAlignment="1">
      <alignment horizontal="center" vertical="center" wrapText="1"/>
    </xf>
    <xf numFmtId="2" fontId="18" fillId="0" borderId="45" xfId="0" applyNumberFormat="1" applyFont="1" applyFill="1" applyBorder="1" applyAlignment="1">
      <alignment horizontal="center" vertical="center" wrapText="1"/>
    </xf>
    <xf numFmtId="165" fontId="18" fillId="0" borderId="45" xfId="0" quotePrefix="1" applyNumberFormat="1" applyFont="1" applyFill="1" applyBorder="1" applyAlignment="1">
      <alignment horizontal="center" vertical="center" wrapText="1"/>
    </xf>
    <xf numFmtId="165" fontId="18" fillId="0" borderId="46" xfId="0" quotePrefix="1" applyNumberFormat="1" applyFont="1" applyFill="1" applyBorder="1" applyAlignment="1">
      <alignment horizontal="center" vertical="center" wrapText="1"/>
    </xf>
    <xf numFmtId="165" fontId="18" fillId="0" borderId="47" xfId="0" quotePrefix="1" applyNumberFormat="1" applyFont="1" applyFill="1" applyBorder="1" applyAlignment="1">
      <alignment horizontal="center" vertical="center" wrapText="1"/>
    </xf>
    <xf numFmtId="0" fontId="18" fillId="0" borderId="0" xfId="2" applyFont="1" applyProtection="1">
      <protection locked="0"/>
    </xf>
    <xf numFmtId="49" fontId="24" fillId="0" borderId="48" xfId="0" applyNumberFormat="1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justify"/>
    </xf>
    <xf numFmtId="0" fontId="24" fillId="4" borderId="50" xfId="0" applyFont="1" applyFill="1" applyBorder="1" applyAlignment="1">
      <alignment horizontal="center" vertical="center"/>
    </xf>
    <xf numFmtId="1" fontId="24" fillId="0" borderId="49" xfId="0" applyNumberFormat="1" applyFont="1" applyFill="1" applyBorder="1" applyAlignment="1">
      <alignment horizontal="center" vertical="center"/>
    </xf>
    <xf numFmtId="4" fontId="24" fillId="0" borderId="49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 wrapText="1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center"/>
    </xf>
    <xf numFmtId="165" fontId="24" fillId="0" borderId="55" xfId="0" applyNumberFormat="1" applyFont="1" applyFill="1" applyBorder="1" applyAlignment="1">
      <alignment horizontal="center" vertical="center"/>
    </xf>
    <xf numFmtId="165" fontId="24" fillId="0" borderId="54" xfId="0" applyNumberFormat="1" applyFont="1" applyFill="1" applyBorder="1" applyAlignment="1">
      <alignment horizontal="center" vertical="center"/>
    </xf>
    <xf numFmtId="165" fontId="24" fillId="0" borderId="53" xfId="0" applyNumberFormat="1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 wrapText="1" readingOrder="1"/>
    </xf>
    <xf numFmtId="0" fontId="19" fillId="5" borderId="57" xfId="0" applyFont="1" applyFill="1" applyBorder="1" applyAlignment="1">
      <alignment horizontal="center" vertical="center" readingOrder="1"/>
    </xf>
    <xf numFmtId="0" fontId="19" fillId="5" borderId="57" xfId="0" applyFont="1" applyFill="1" applyBorder="1" applyAlignment="1">
      <alignment horizontal="left" vertical="center" readingOrder="1"/>
    </xf>
    <xf numFmtId="0" fontId="19" fillId="5" borderId="57" xfId="0" applyFont="1" applyFill="1" applyBorder="1" applyAlignment="1">
      <alignment vertical="center" wrapText="1" readingOrder="1"/>
    </xf>
    <xf numFmtId="1" fontId="19" fillId="5" borderId="57" xfId="0" applyNumberFormat="1" applyFont="1" applyFill="1" applyBorder="1" applyAlignment="1">
      <alignment vertical="center" wrapText="1" readingOrder="1"/>
    </xf>
    <xf numFmtId="4" fontId="19" fillId="5" borderId="57" xfId="0" applyNumberFormat="1" applyFont="1" applyFill="1" applyBorder="1" applyAlignment="1">
      <alignment vertical="center" wrapText="1" readingOrder="1"/>
    </xf>
    <xf numFmtId="4" fontId="24" fillId="5" borderId="57" xfId="0" applyNumberFormat="1" applyFont="1" applyFill="1" applyBorder="1" applyAlignment="1">
      <alignment horizontal="center" vertical="center"/>
    </xf>
    <xf numFmtId="4" fontId="24" fillId="5" borderId="57" xfId="0" quotePrefix="1" applyNumberFormat="1" applyFont="1" applyFill="1" applyBorder="1" applyAlignment="1">
      <alignment horizontal="center" vertical="center"/>
    </xf>
    <xf numFmtId="0" fontId="24" fillId="5" borderId="57" xfId="0" applyNumberFormat="1" applyFont="1" applyFill="1" applyBorder="1" applyAlignment="1">
      <alignment horizontal="center" vertical="center"/>
    </xf>
    <xf numFmtId="2" fontId="24" fillId="5" borderId="57" xfId="0" applyNumberFormat="1" applyFont="1" applyFill="1" applyBorder="1" applyAlignment="1">
      <alignment horizontal="center" vertical="center"/>
    </xf>
    <xf numFmtId="165" fontId="24" fillId="5" borderId="58" xfId="0" applyNumberFormat="1" applyFont="1" applyFill="1" applyBorder="1" applyAlignment="1">
      <alignment horizontal="center" vertical="center"/>
    </xf>
    <xf numFmtId="165" fontId="24" fillId="5" borderId="5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6" borderId="59" xfId="2" applyNumberFormat="1" applyFont="1" applyFill="1" applyBorder="1" applyAlignment="1" applyProtection="1">
      <alignment horizontal="center" vertical="center"/>
    </xf>
    <xf numFmtId="49" fontId="19" fillId="6" borderId="60" xfId="2" applyNumberFormat="1" applyFont="1" applyFill="1" applyBorder="1" applyAlignment="1" applyProtection="1">
      <alignment horizontal="center" vertical="center" wrapText="1"/>
    </xf>
    <xf numFmtId="0" fontId="19" fillId="6" borderId="61" xfId="2" applyFont="1" applyFill="1" applyBorder="1" applyAlignment="1" applyProtection="1">
      <alignment vertical="center" wrapText="1" readingOrder="1"/>
    </xf>
    <xf numFmtId="4" fontId="19" fillId="6" borderId="35" xfId="2" applyNumberFormat="1" applyFont="1" applyFill="1" applyBorder="1" applyAlignment="1" applyProtection="1">
      <alignment horizontal="center" vertical="center" wrapText="1"/>
    </xf>
    <xf numFmtId="1" fontId="19" fillId="6" borderId="35" xfId="2" applyNumberFormat="1" applyFont="1" applyFill="1" applyBorder="1" applyAlignment="1" applyProtection="1">
      <alignment horizontal="center" vertical="center" wrapText="1"/>
    </xf>
    <xf numFmtId="4" fontId="19" fillId="6" borderId="35" xfId="2" applyNumberFormat="1" applyFont="1" applyFill="1" applyBorder="1" applyAlignment="1" applyProtection="1">
      <alignment horizontal="right" vertical="center" wrapText="1"/>
    </xf>
    <xf numFmtId="4" fontId="19" fillId="6" borderId="35" xfId="2" applyNumberFormat="1" applyFont="1" applyFill="1" applyBorder="1" applyAlignment="1" applyProtection="1">
      <alignment vertical="center"/>
      <protection locked="0"/>
    </xf>
    <xf numFmtId="10" fontId="19" fillId="6" borderId="35" xfId="2" applyNumberFormat="1" applyFont="1" applyFill="1" applyBorder="1" applyAlignment="1" applyProtection="1">
      <alignment vertical="center"/>
      <protection locked="0"/>
    </xf>
    <xf numFmtId="4" fontId="19" fillId="6" borderId="35" xfId="1" applyNumberFormat="1" applyFont="1" applyFill="1" applyBorder="1" applyAlignment="1" applyProtection="1">
      <alignment vertical="center"/>
      <protection locked="0"/>
    </xf>
    <xf numFmtId="10" fontId="19" fillId="6" borderId="35" xfId="1" applyNumberFormat="1" applyFont="1" applyFill="1" applyBorder="1" applyAlignment="1" applyProtection="1">
      <alignment vertical="center"/>
      <protection locked="0"/>
    </xf>
    <xf numFmtId="165" fontId="19" fillId="6" borderId="35" xfId="2" applyNumberFormat="1" applyFont="1" applyFill="1" applyBorder="1" applyAlignment="1" applyProtection="1">
      <alignment vertical="center"/>
      <protection locked="0"/>
    </xf>
    <xf numFmtId="49" fontId="18" fillId="0" borderId="40" xfId="2" applyNumberFormat="1" applyFont="1" applyFill="1" applyBorder="1" applyAlignment="1" applyProtection="1">
      <alignment horizontal="center" vertical="center"/>
    </xf>
    <xf numFmtId="49" fontId="18" fillId="0" borderId="41" xfId="2" applyNumberFormat="1" applyFont="1" applyFill="1" applyBorder="1" applyAlignment="1" applyProtection="1">
      <alignment horizontal="center" vertical="center" wrapText="1"/>
    </xf>
    <xf numFmtId="0" fontId="18" fillId="0" borderId="60" xfId="2" applyFont="1" applyFill="1" applyBorder="1" applyAlignment="1" applyProtection="1">
      <alignment vertical="center" wrapText="1" readingOrder="1"/>
    </xf>
    <xf numFmtId="4" fontId="18" fillId="0" borderId="31" xfId="2" applyNumberFormat="1" applyFont="1" applyFill="1" applyBorder="1" applyAlignment="1" applyProtection="1">
      <alignment horizontal="center" vertical="center" wrapText="1"/>
    </xf>
    <xf numFmtId="1" fontId="18" fillId="0" borderId="20" xfId="2" applyNumberFormat="1" applyFont="1" applyFill="1" applyBorder="1" applyAlignment="1" applyProtection="1">
      <alignment horizontal="center" vertical="center" wrapText="1"/>
    </xf>
    <xf numFmtId="4" fontId="18" fillId="0" borderId="60" xfId="2" applyNumberFormat="1" applyFont="1" applyFill="1" applyBorder="1" applyAlignment="1" applyProtection="1">
      <alignment horizontal="right" vertical="center" wrapText="1"/>
    </xf>
    <xf numFmtId="4" fontId="18" fillId="0" borderId="62" xfId="2" applyNumberFormat="1" applyFont="1" applyFill="1" applyBorder="1" applyAlignment="1" applyProtection="1">
      <alignment horizontal="right" vertical="center" wrapText="1"/>
    </xf>
    <xf numFmtId="4" fontId="18" fillId="0" borderId="31" xfId="2" applyNumberFormat="1" applyFont="1" applyFill="1" applyBorder="1" applyAlignment="1" applyProtection="1">
      <alignment horizontal="right" vertical="center" wrapText="1"/>
    </xf>
    <xf numFmtId="4" fontId="18" fillId="0" borderId="20" xfId="2" applyNumberFormat="1" applyFont="1" applyFill="1" applyBorder="1" applyAlignment="1" applyProtection="1">
      <alignment vertical="center"/>
      <protection locked="0"/>
    </xf>
    <xf numFmtId="10" fontId="18" fillId="0" borderId="47" xfId="2" applyNumberFormat="1" applyFont="1" applyFill="1" applyBorder="1" applyAlignment="1" applyProtection="1">
      <alignment vertical="center"/>
      <protection locked="0"/>
    </xf>
    <xf numFmtId="4" fontId="18" fillId="0" borderId="59" xfId="2" applyNumberFormat="1" applyFont="1" applyFill="1" applyBorder="1" applyAlignment="1" applyProtection="1">
      <alignment horizontal="right" vertical="center"/>
      <protection locked="0"/>
    </xf>
    <xf numFmtId="4" fontId="18" fillId="0" borderId="60" xfId="2" applyNumberFormat="1" applyFont="1" applyFill="1" applyBorder="1" applyAlignment="1" applyProtection="1">
      <alignment horizontal="right" vertical="center"/>
      <protection locked="0"/>
    </xf>
    <xf numFmtId="4" fontId="18" fillId="0" borderId="31" xfId="2" applyNumberFormat="1" applyFont="1" applyFill="1" applyBorder="1" applyAlignment="1" applyProtection="1">
      <alignment horizontal="right" vertical="center"/>
      <protection locked="0"/>
    </xf>
    <xf numFmtId="4" fontId="18" fillId="0" borderId="46" xfId="2" applyNumberFormat="1" applyFont="1" applyFill="1" applyBorder="1" applyAlignment="1" applyProtection="1">
      <alignment vertical="center"/>
      <protection locked="0"/>
    </xf>
    <xf numFmtId="4" fontId="18" fillId="0" borderId="60" xfId="1" applyNumberFormat="1" applyFont="1" applyFill="1" applyBorder="1" applyAlignment="1" applyProtection="1">
      <alignment vertical="center"/>
      <protection locked="0"/>
    </xf>
    <xf numFmtId="4" fontId="18" fillId="0" borderId="47" xfId="1" applyNumberFormat="1" applyFont="1" applyFill="1" applyBorder="1" applyAlignment="1" applyProtection="1">
      <alignment vertical="center"/>
      <protection locked="0"/>
    </xf>
    <xf numFmtId="10" fontId="18" fillId="0" borderId="45" xfId="1" applyNumberFormat="1" applyFont="1" applyFill="1" applyBorder="1" applyAlignment="1" applyProtection="1">
      <alignment vertical="center"/>
      <protection locked="0"/>
    </xf>
    <xf numFmtId="165" fontId="18" fillId="0" borderId="45" xfId="2" applyNumberFormat="1" applyFont="1" applyFill="1" applyBorder="1" applyAlignment="1" applyProtection="1">
      <alignment vertical="center"/>
      <protection locked="0"/>
    </xf>
    <xf numFmtId="165" fontId="18" fillId="0" borderId="46" xfId="2" applyNumberFormat="1" applyFont="1" applyFill="1" applyBorder="1" applyAlignment="1" applyProtection="1">
      <alignment vertical="center"/>
      <protection locked="0"/>
    </xf>
    <xf numFmtId="165" fontId="18" fillId="0" borderId="47" xfId="2" applyNumberFormat="1" applyFont="1" applyFill="1" applyBorder="1" applyAlignment="1" applyProtection="1">
      <alignment vertical="center"/>
      <protection locked="0"/>
    </xf>
    <xf numFmtId="4" fontId="18" fillId="0" borderId="27" xfId="2" applyNumberFormat="1" applyFont="1" applyFill="1" applyBorder="1" applyAlignment="1" applyProtection="1">
      <alignment horizontal="center" vertical="center" wrapText="1"/>
    </xf>
    <xf numFmtId="1" fontId="18" fillId="0" borderId="26" xfId="2" applyNumberFormat="1" applyFont="1" applyFill="1" applyBorder="1" applyAlignment="1" applyProtection="1">
      <alignment horizontal="center" vertical="center" wrapText="1"/>
    </xf>
    <xf numFmtId="4" fontId="18" fillId="0" borderId="63" xfId="2" applyNumberFormat="1" applyFont="1" applyFill="1" applyBorder="1" applyAlignment="1" applyProtection="1">
      <alignment horizontal="right" vertical="center" wrapText="1"/>
    </xf>
    <xf numFmtId="4" fontId="18" fillId="0" borderId="27" xfId="2" applyNumberFormat="1" applyFont="1" applyFill="1" applyBorder="1" applyAlignment="1" applyProtection="1">
      <alignment horizontal="right" vertical="center" wrapText="1"/>
    </xf>
    <xf numFmtId="4" fontId="18" fillId="0" borderId="26" xfId="2" applyNumberFormat="1" applyFont="1" applyFill="1" applyBorder="1" applyAlignment="1" applyProtection="1">
      <alignment vertical="center"/>
      <protection locked="0"/>
    </xf>
    <xf numFmtId="10" fontId="18" fillId="0" borderId="64" xfId="2" applyNumberFormat="1" applyFont="1" applyFill="1" applyBorder="1" applyAlignment="1" applyProtection="1">
      <alignment vertical="center"/>
      <protection locked="0"/>
    </xf>
    <xf numFmtId="4" fontId="18" fillId="0" borderId="65" xfId="2" applyNumberFormat="1" applyFont="1" applyFill="1" applyBorder="1" applyAlignment="1" applyProtection="1">
      <alignment horizontal="right" vertical="center"/>
      <protection locked="0"/>
    </xf>
    <xf numFmtId="4" fontId="18" fillId="0" borderId="66" xfId="2" applyNumberFormat="1" applyFont="1" applyFill="1" applyBorder="1" applyAlignment="1" applyProtection="1">
      <alignment horizontal="right" vertical="center"/>
      <protection locked="0"/>
    </xf>
    <xf numFmtId="4" fontId="18" fillId="0" borderId="27" xfId="2" applyNumberFormat="1" applyFont="1" applyFill="1" applyBorder="1" applyAlignment="1" applyProtection="1">
      <alignment horizontal="right" vertical="center"/>
      <protection locked="0"/>
    </xf>
    <xf numFmtId="4" fontId="18" fillId="0" borderId="67" xfId="2" applyNumberFormat="1" applyFont="1" applyFill="1" applyBorder="1" applyAlignment="1" applyProtection="1">
      <alignment vertical="center"/>
      <protection locked="0"/>
    </xf>
    <xf numFmtId="4" fontId="18" fillId="0" borderId="66" xfId="1" applyNumberFormat="1" applyFont="1" applyFill="1" applyBorder="1" applyAlignment="1" applyProtection="1">
      <alignment vertical="center"/>
      <protection locked="0"/>
    </xf>
    <xf numFmtId="10" fontId="18" fillId="0" borderId="68" xfId="1" applyNumberFormat="1" applyFont="1" applyFill="1" applyBorder="1" applyAlignment="1" applyProtection="1">
      <alignment vertical="center"/>
      <protection locked="0"/>
    </xf>
    <xf numFmtId="165" fontId="18" fillId="0" borderId="68" xfId="2" applyNumberFormat="1" applyFont="1" applyFill="1" applyBorder="1" applyAlignment="1" applyProtection="1">
      <alignment vertical="center"/>
      <protection locked="0"/>
    </xf>
    <xf numFmtId="165" fontId="18" fillId="0" borderId="67" xfId="2" applyNumberFormat="1" applyFont="1" applyFill="1" applyBorder="1" applyAlignment="1" applyProtection="1">
      <alignment vertical="center"/>
      <protection locked="0"/>
    </xf>
    <xf numFmtId="165" fontId="18" fillId="0" borderId="64" xfId="2" applyNumberFormat="1" applyFont="1" applyFill="1" applyBorder="1" applyAlignment="1" applyProtection="1">
      <alignment vertical="center"/>
      <protection locked="0"/>
    </xf>
    <xf numFmtId="49" fontId="19" fillId="7" borderId="56" xfId="0" applyNumberFormat="1" applyFont="1" applyFill="1" applyBorder="1" applyAlignment="1">
      <alignment horizontal="center" vertical="center"/>
    </xf>
    <xf numFmtId="49" fontId="19" fillId="7" borderId="57" xfId="0" applyNumberFormat="1" applyFont="1" applyFill="1" applyBorder="1" applyAlignment="1">
      <alignment horizontal="center" vertical="center" wrapText="1"/>
    </xf>
    <xf numFmtId="0" fontId="19" fillId="7" borderId="57" xfId="2" applyFont="1" applyFill="1" applyBorder="1" applyAlignment="1" applyProtection="1">
      <alignment horizontal="right" vertical="center" wrapText="1"/>
    </xf>
    <xf numFmtId="0" fontId="19" fillId="7" borderId="58" xfId="2" applyFont="1" applyFill="1" applyBorder="1" applyAlignment="1" applyProtection="1">
      <alignment horizontal="right" vertical="center" wrapText="1"/>
    </xf>
    <xf numFmtId="1" fontId="19" fillId="7" borderId="57" xfId="2" applyNumberFormat="1" applyFont="1" applyFill="1" applyBorder="1" applyAlignment="1" applyProtection="1">
      <alignment vertical="center" wrapText="1"/>
    </xf>
    <xf numFmtId="4" fontId="19" fillId="7" borderId="69" xfId="2" applyNumberFormat="1" applyFont="1" applyFill="1" applyBorder="1" applyAlignment="1" applyProtection="1">
      <alignment vertical="center" wrapText="1"/>
    </xf>
    <xf numFmtId="4" fontId="19" fillId="7" borderId="58" xfId="2" applyNumberFormat="1" applyFont="1" applyFill="1" applyBorder="1" applyAlignment="1" applyProtection="1">
      <alignment vertical="center"/>
    </xf>
    <xf numFmtId="4" fontId="19" fillId="7" borderId="56" xfId="2" applyNumberFormat="1" applyFont="1" applyFill="1" applyBorder="1" applyAlignment="1" applyProtection="1">
      <alignment vertical="center"/>
    </xf>
    <xf numFmtId="4" fontId="19" fillId="7" borderId="70" xfId="2" applyNumberFormat="1" applyFont="1" applyFill="1" applyBorder="1" applyAlignment="1" applyProtection="1">
      <alignment vertical="center"/>
      <protection locked="0"/>
    </xf>
    <xf numFmtId="10" fontId="19" fillId="7" borderId="71" xfId="2" applyNumberFormat="1" applyFont="1" applyFill="1" applyBorder="1" applyAlignment="1" applyProtection="1">
      <alignment vertical="center"/>
      <protection locked="0"/>
    </xf>
    <xf numFmtId="4" fontId="19" fillId="7" borderId="56" xfId="2" applyNumberFormat="1" applyFont="1" applyFill="1" applyBorder="1" applyAlignment="1" applyProtection="1">
      <alignment vertical="center"/>
      <protection locked="0"/>
    </xf>
    <xf numFmtId="4" fontId="19" fillId="7" borderId="69" xfId="2" applyNumberFormat="1" applyFont="1" applyFill="1" applyBorder="1" applyAlignment="1" applyProtection="1">
      <alignment vertical="center"/>
      <protection locked="0"/>
    </xf>
    <xf numFmtId="4" fontId="19" fillId="7" borderId="58" xfId="2" applyNumberFormat="1" applyFont="1" applyFill="1" applyBorder="1" applyAlignment="1" applyProtection="1">
      <alignment vertical="center"/>
      <protection locked="0"/>
    </xf>
    <xf numFmtId="4" fontId="19" fillId="7" borderId="72" xfId="2" applyNumberFormat="1" applyFont="1" applyFill="1" applyBorder="1" applyAlignment="1" applyProtection="1">
      <alignment vertical="center"/>
      <protection locked="0"/>
    </xf>
    <xf numFmtId="10" fontId="19" fillId="7" borderId="72" xfId="1" applyNumberFormat="1" applyFont="1" applyFill="1" applyBorder="1" applyAlignment="1" applyProtection="1">
      <alignment vertical="center"/>
      <protection locked="0"/>
    </xf>
    <xf numFmtId="165" fontId="19" fillId="7" borderId="72" xfId="2" applyNumberFormat="1" applyFont="1" applyFill="1" applyBorder="1" applyAlignment="1" applyProtection="1">
      <alignment vertical="center"/>
      <protection locked="0"/>
    </xf>
    <xf numFmtId="165" fontId="19" fillId="7" borderId="73" xfId="2" applyNumberFormat="1" applyFont="1" applyFill="1" applyBorder="1" applyAlignment="1" applyProtection="1">
      <alignment vertical="center"/>
      <protection locked="0"/>
    </xf>
    <xf numFmtId="165" fontId="19" fillId="7" borderId="71" xfId="2" applyNumberFormat="1" applyFont="1" applyFill="1" applyBorder="1" applyAlignment="1" applyProtection="1">
      <alignment vertical="center"/>
      <protection locked="0"/>
    </xf>
    <xf numFmtId="49" fontId="18" fillId="0" borderId="41" xfId="2" applyNumberFormat="1" applyFont="1" applyFill="1" applyBorder="1" applyAlignment="1" applyProtection="1">
      <alignment horizontal="center" vertical="center"/>
    </xf>
    <xf numFmtId="0" fontId="19" fillId="6" borderId="61" xfId="2" applyFont="1" applyFill="1" applyBorder="1" applyAlignment="1" applyProtection="1">
      <alignment vertical="center" readingOrder="1"/>
    </xf>
    <xf numFmtId="49" fontId="19" fillId="8" borderId="56" xfId="0" applyNumberFormat="1" applyFont="1" applyFill="1" applyBorder="1" applyAlignment="1">
      <alignment horizontal="center" vertical="center"/>
    </xf>
    <xf numFmtId="49" fontId="19" fillId="8" borderId="57" xfId="0" applyNumberFormat="1" applyFont="1" applyFill="1" applyBorder="1" applyAlignment="1">
      <alignment horizontal="center" vertical="center" wrapText="1"/>
    </xf>
    <xf numFmtId="0" fontId="19" fillId="8" borderId="57" xfId="2" applyFont="1" applyFill="1" applyBorder="1" applyAlignment="1" applyProtection="1">
      <alignment horizontal="right" vertical="center" wrapText="1"/>
    </xf>
    <xf numFmtId="0" fontId="19" fillId="8" borderId="58" xfId="2" applyFont="1" applyFill="1" applyBorder="1" applyAlignment="1" applyProtection="1">
      <alignment horizontal="right" vertical="center" wrapText="1"/>
    </xf>
    <xf numFmtId="1" fontId="19" fillId="8" borderId="57" xfId="2" applyNumberFormat="1" applyFont="1" applyFill="1" applyBorder="1" applyAlignment="1" applyProtection="1">
      <alignment vertical="center" wrapText="1"/>
    </xf>
    <xf numFmtId="4" fontId="19" fillId="8" borderId="69" xfId="2" applyNumberFormat="1" applyFont="1" applyFill="1" applyBorder="1" applyAlignment="1" applyProtection="1">
      <alignment vertical="center" wrapText="1"/>
    </xf>
    <xf numFmtId="4" fontId="19" fillId="8" borderId="58" xfId="2" applyNumberFormat="1" applyFont="1" applyFill="1" applyBorder="1" applyAlignment="1" applyProtection="1">
      <alignment vertical="center"/>
    </xf>
    <xf numFmtId="4" fontId="19" fillId="8" borderId="56" xfId="2" applyNumberFormat="1" applyFont="1" applyFill="1" applyBorder="1" applyAlignment="1" applyProtection="1">
      <alignment vertical="center"/>
    </xf>
    <xf numFmtId="4" fontId="19" fillId="8" borderId="70" xfId="2" applyNumberFormat="1" applyFont="1" applyFill="1" applyBorder="1" applyAlignment="1" applyProtection="1">
      <alignment vertical="center"/>
      <protection locked="0"/>
    </xf>
    <xf numFmtId="10" fontId="19" fillId="8" borderId="71" xfId="2" applyNumberFormat="1" applyFont="1" applyFill="1" applyBorder="1" applyAlignment="1" applyProtection="1">
      <alignment vertical="center"/>
      <protection locked="0"/>
    </xf>
    <xf numFmtId="4" fontId="19" fillId="8" borderId="56" xfId="2" applyNumberFormat="1" applyFont="1" applyFill="1" applyBorder="1" applyAlignment="1" applyProtection="1">
      <alignment vertical="center"/>
      <protection locked="0"/>
    </xf>
    <xf numFmtId="4" fontId="19" fillId="8" borderId="69" xfId="2" applyNumberFormat="1" applyFont="1" applyFill="1" applyBorder="1" applyAlignment="1" applyProtection="1">
      <alignment vertical="center"/>
      <protection locked="0"/>
    </xf>
    <xf numFmtId="4" fontId="19" fillId="8" borderId="58" xfId="2" applyNumberFormat="1" applyFont="1" applyFill="1" applyBorder="1" applyAlignment="1" applyProtection="1">
      <alignment vertical="center"/>
      <protection locked="0"/>
    </xf>
    <xf numFmtId="4" fontId="19" fillId="8" borderId="72" xfId="2" applyNumberFormat="1" applyFont="1" applyFill="1" applyBorder="1" applyAlignment="1" applyProtection="1">
      <alignment vertical="center"/>
      <protection locked="0"/>
    </xf>
    <xf numFmtId="10" fontId="19" fillId="8" borderId="74" xfId="1" applyNumberFormat="1" applyFont="1" applyFill="1" applyBorder="1" applyAlignment="1" applyProtection="1">
      <alignment vertical="center"/>
      <protection locked="0"/>
    </xf>
    <xf numFmtId="165" fontId="19" fillId="8" borderId="72" xfId="2" applyNumberFormat="1" applyFont="1" applyFill="1" applyBorder="1" applyAlignment="1" applyProtection="1">
      <alignment vertical="center"/>
      <protection locked="0"/>
    </xf>
    <xf numFmtId="165" fontId="19" fillId="8" borderId="73" xfId="2" applyNumberFormat="1" applyFont="1" applyFill="1" applyBorder="1" applyAlignment="1" applyProtection="1">
      <alignment vertical="center"/>
      <protection locked="0"/>
    </xf>
    <xf numFmtId="165" fontId="19" fillId="8" borderId="71" xfId="2" applyNumberFormat="1" applyFont="1" applyFill="1" applyBorder="1" applyAlignment="1" applyProtection="1">
      <alignment vertical="center"/>
      <protection locked="0"/>
    </xf>
    <xf numFmtId="0" fontId="19" fillId="7" borderId="56" xfId="2" applyFont="1" applyFill="1" applyBorder="1" applyAlignment="1" applyProtection="1">
      <alignment horizontal="right" vertical="center"/>
    </xf>
    <xf numFmtId="0" fontId="19" fillId="7" borderId="57" xfId="2" applyFont="1" applyFill="1" applyBorder="1" applyAlignment="1" applyProtection="1">
      <alignment horizontal="right" vertical="center"/>
    </xf>
    <xf numFmtId="0" fontId="19" fillId="7" borderId="58" xfId="2" applyFont="1" applyFill="1" applyBorder="1" applyAlignment="1" applyProtection="1">
      <alignment horizontal="right" vertical="center"/>
    </xf>
    <xf numFmtId="49" fontId="19" fillId="6" borderId="37" xfId="2" applyNumberFormat="1" applyFont="1" applyFill="1" applyBorder="1" applyAlignment="1" applyProtection="1">
      <alignment horizontal="center" vertical="center"/>
    </xf>
    <xf numFmtId="49" fontId="19" fillId="6" borderId="75" xfId="2" applyNumberFormat="1" applyFont="1" applyFill="1" applyBorder="1" applyAlignment="1" applyProtection="1">
      <alignment horizontal="center" vertical="center" wrapText="1"/>
    </xf>
    <xf numFmtId="0" fontId="19" fillId="7" borderId="56" xfId="2" applyFont="1" applyFill="1" applyBorder="1" applyAlignment="1" applyProtection="1">
      <alignment horizontal="right" vertical="center" wrapText="1"/>
    </xf>
    <xf numFmtId="49" fontId="18" fillId="0" borderId="0" xfId="2" applyNumberFormat="1" applyFont="1" applyProtection="1">
      <protection locked="0"/>
    </xf>
    <xf numFmtId="49" fontId="18" fillId="0" borderId="0" xfId="2" applyNumberFormat="1" applyFont="1" applyAlignment="1" applyProtection="1">
      <alignment wrapText="1"/>
      <protection locked="0"/>
    </xf>
    <xf numFmtId="1" fontId="18" fillId="0" borderId="0" xfId="2" applyNumberFormat="1" applyFont="1" applyProtection="1">
      <protection locked="0"/>
    </xf>
    <xf numFmtId="4" fontId="18" fillId="0" borderId="0" xfId="2" applyNumberFormat="1" applyFont="1" applyProtection="1">
      <protection locked="0"/>
    </xf>
    <xf numFmtId="165" fontId="18" fillId="0" borderId="0" xfId="2" applyNumberFormat="1" applyFont="1" applyProtection="1">
      <protection locked="0"/>
    </xf>
    <xf numFmtId="49" fontId="19" fillId="9" borderId="56" xfId="2" applyNumberFormat="1" applyFont="1" applyFill="1" applyBorder="1" applyAlignment="1" applyProtection="1">
      <alignment horizontal="center" vertical="center"/>
    </xf>
    <xf numFmtId="49" fontId="19" fillId="9" borderId="57" xfId="2" applyNumberFormat="1" applyFont="1" applyFill="1" applyBorder="1" applyAlignment="1" applyProtection="1">
      <alignment horizontal="center" vertical="center" wrapText="1"/>
    </xf>
    <xf numFmtId="0" fontId="19" fillId="9" borderId="57" xfId="2" applyFont="1" applyFill="1" applyBorder="1" applyAlignment="1" applyProtection="1">
      <alignment vertical="center" wrapText="1"/>
    </xf>
    <xf numFmtId="0" fontId="19" fillId="9" borderId="58" xfId="2" applyFont="1" applyFill="1" applyBorder="1" applyAlignment="1" applyProtection="1">
      <alignment vertical="center" wrapText="1"/>
    </xf>
    <xf numFmtId="4" fontId="19" fillId="9" borderId="56" xfId="2" applyNumberFormat="1" applyFont="1" applyFill="1" applyBorder="1" applyAlignment="1" applyProtection="1">
      <alignment horizontal="center" vertical="center" wrapText="1"/>
    </xf>
    <xf numFmtId="4" fontId="19" fillId="9" borderId="76" xfId="2" applyNumberFormat="1" applyFont="1" applyFill="1" applyBorder="1" applyAlignment="1" applyProtection="1">
      <alignment horizontal="center" vertical="center" wrapText="1"/>
    </xf>
    <xf numFmtId="4" fontId="19" fillId="9" borderId="58" xfId="2" applyNumberFormat="1" applyFont="1" applyFill="1" applyBorder="1" applyAlignment="1" applyProtection="1">
      <alignment vertical="center"/>
    </xf>
    <xf numFmtId="4" fontId="19" fillId="9" borderId="56" xfId="2" applyNumberFormat="1" applyFont="1" applyFill="1" applyBorder="1" applyAlignment="1" applyProtection="1">
      <alignment vertical="center"/>
    </xf>
    <xf numFmtId="4" fontId="19" fillId="9" borderId="69" xfId="2" applyNumberFormat="1" applyFont="1" applyFill="1" applyBorder="1" applyAlignment="1" applyProtection="1">
      <alignment vertical="center"/>
    </xf>
    <xf numFmtId="10" fontId="19" fillId="9" borderId="58" xfId="2" applyNumberFormat="1" applyFont="1" applyFill="1" applyBorder="1" applyAlignment="1" applyProtection="1">
      <alignment vertical="center"/>
    </xf>
    <xf numFmtId="10" fontId="19" fillId="9" borderId="72" xfId="1" applyNumberFormat="1" applyFont="1" applyFill="1" applyBorder="1" applyAlignment="1" applyProtection="1">
      <alignment vertical="center"/>
      <protection locked="0"/>
    </xf>
    <xf numFmtId="165" fontId="19" fillId="9" borderId="72" xfId="2" applyNumberFormat="1" applyFont="1" applyFill="1" applyBorder="1" applyAlignment="1" applyProtection="1">
      <alignment vertical="center"/>
    </xf>
    <xf numFmtId="165" fontId="19" fillId="9" borderId="73" xfId="2" applyNumberFormat="1" applyFont="1" applyFill="1" applyBorder="1" applyAlignment="1" applyProtection="1">
      <alignment vertical="center"/>
    </xf>
    <xf numFmtId="165" fontId="19" fillId="9" borderId="71" xfId="2" applyNumberFormat="1" applyFont="1" applyFill="1" applyBorder="1" applyAlignment="1" applyProtection="1">
      <alignment vertical="center"/>
    </xf>
    <xf numFmtId="49" fontId="19" fillId="10" borderId="56" xfId="2" applyNumberFormat="1" applyFont="1" applyFill="1" applyBorder="1" applyAlignment="1" applyProtection="1">
      <alignment horizontal="center" vertical="center"/>
    </xf>
    <xf numFmtId="49" fontId="19" fillId="10" borderId="57" xfId="2" applyNumberFormat="1" applyFont="1" applyFill="1" applyBorder="1" applyAlignment="1" applyProtection="1">
      <alignment horizontal="center" vertical="center" wrapText="1"/>
    </xf>
    <xf numFmtId="0" fontId="19" fillId="10" borderId="57" xfId="2" applyFont="1" applyFill="1" applyBorder="1" applyAlignment="1" applyProtection="1">
      <alignment vertical="center" wrapText="1"/>
    </xf>
    <xf numFmtId="0" fontId="19" fillId="10" borderId="58" xfId="2" applyFont="1" applyFill="1" applyBorder="1" applyAlignment="1" applyProtection="1">
      <alignment vertical="center" wrapText="1"/>
    </xf>
    <xf numFmtId="4" fontId="19" fillId="10" borderId="56" xfId="2" applyNumberFormat="1" applyFont="1" applyFill="1" applyBorder="1" applyAlignment="1" applyProtection="1">
      <alignment horizontal="center" vertical="center" wrapText="1"/>
    </xf>
    <xf numFmtId="4" fontId="19" fillId="10" borderId="76" xfId="2" applyNumberFormat="1" applyFont="1" applyFill="1" applyBorder="1" applyAlignment="1" applyProtection="1">
      <alignment horizontal="center" vertical="center" wrapText="1"/>
    </xf>
    <xf numFmtId="4" fontId="19" fillId="10" borderId="58" xfId="2" applyNumberFormat="1" applyFont="1" applyFill="1" applyBorder="1" applyAlignment="1" applyProtection="1">
      <alignment vertical="center"/>
    </xf>
    <xf numFmtId="4" fontId="19" fillId="10" borderId="56" xfId="2" applyNumberFormat="1" applyFont="1" applyFill="1" applyBorder="1" applyAlignment="1" applyProtection="1">
      <alignment vertical="center"/>
    </xf>
    <xf numFmtId="4" fontId="19" fillId="10" borderId="69" xfId="2" applyNumberFormat="1" applyFont="1" applyFill="1" applyBorder="1" applyAlignment="1" applyProtection="1">
      <alignment vertical="center"/>
    </xf>
    <xf numFmtId="10" fontId="19" fillId="10" borderId="58" xfId="2" applyNumberFormat="1" applyFont="1" applyFill="1" applyBorder="1" applyAlignment="1" applyProtection="1">
      <alignment vertical="center"/>
    </xf>
    <xf numFmtId="10" fontId="19" fillId="10" borderId="72" xfId="1" applyNumberFormat="1" applyFont="1" applyFill="1" applyBorder="1" applyAlignment="1" applyProtection="1">
      <alignment vertical="center"/>
      <protection locked="0"/>
    </xf>
    <xf numFmtId="165" fontId="19" fillId="10" borderId="72" xfId="2" applyNumberFormat="1" applyFont="1" applyFill="1" applyBorder="1" applyAlignment="1" applyProtection="1">
      <alignment vertical="center"/>
    </xf>
    <xf numFmtId="165" fontId="19" fillId="10" borderId="73" xfId="2" applyNumberFormat="1" applyFont="1" applyFill="1" applyBorder="1" applyAlignment="1" applyProtection="1">
      <alignment vertical="center"/>
    </xf>
    <xf numFmtId="165" fontId="19" fillId="10" borderId="71" xfId="2" applyNumberFormat="1" applyFont="1" applyFill="1" applyBorder="1" applyAlignment="1" applyProtection="1">
      <alignment vertical="center"/>
    </xf>
    <xf numFmtId="49" fontId="25" fillId="0" borderId="0" xfId="2" applyNumberFormat="1" applyFont="1" applyProtection="1">
      <protection locked="0"/>
    </xf>
    <xf numFmtId="49" fontId="25" fillId="0" borderId="0" xfId="2" applyNumberFormat="1" applyFont="1" applyAlignment="1" applyProtection="1">
      <alignment wrapText="1"/>
      <protection locked="0"/>
    </xf>
    <xf numFmtId="0" fontId="25" fillId="0" borderId="0" xfId="2" applyFont="1" applyProtection="1">
      <protection locked="0"/>
    </xf>
    <xf numFmtId="1" fontId="25" fillId="0" borderId="0" xfId="2" applyNumberFormat="1" applyFont="1" applyProtection="1">
      <protection locked="0"/>
    </xf>
    <xf numFmtId="4" fontId="25" fillId="0" borderId="0" xfId="2" applyNumberFormat="1" applyFont="1" applyProtection="1">
      <protection locked="0"/>
    </xf>
    <xf numFmtId="165" fontId="25" fillId="0" borderId="0" xfId="2" applyNumberFormat="1" applyFont="1" applyProtection="1">
      <protection locked="0"/>
    </xf>
    <xf numFmtId="49" fontId="17" fillId="0" borderId="0" xfId="2" applyNumberFormat="1" applyFont="1" applyAlignment="1" applyProtection="1">
      <alignment horizontal="right" wrapText="1"/>
      <protection locked="0"/>
    </xf>
    <xf numFmtId="49" fontId="22" fillId="0" borderId="0" xfId="2" applyNumberFormat="1" applyFont="1" applyAlignment="1" applyProtection="1">
      <alignment wrapText="1"/>
      <protection locked="0"/>
    </xf>
    <xf numFmtId="0" fontId="26" fillId="4" borderId="0" xfId="0" applyFont="1" applyFill="1" applyBorder="1" applyAlignment="1">
      <alignment vertical="justify"/>
    </xf>
    <xf numFmtId="0" fontId="27" fillId="4" borderId="0" xfId="2" applyFont="1" applyFill="1" applyBorder="1" applyAlignment="1" applyProtection="1">
      <alignment vertical="justify"/>
      <protection locked="0"/>
    </xf>
    <xf numFmtId="0" fontId="28" fillId="4" borderId="0" xfId="0" applyFont="1" applyFill="1" applyBorder="1" applyAlignment="1">
      <alignment vertical="justify"/>
    </xf>
    <xf numFmtId="4" fontId="26" fillId="0" borderId="0" xfId="0" applyNumberFormat="1" applyFont="1" applyFill="1" applyBorder="1"/>
    <xf numFmtId="4" fontId="29" fillId="0" borderId="0" xfId="0" applyNumberFormat="1" applyFont="1" applyFill="1" applyBorder="1" applyAlignment="1">
      <alignment horizontal="center" vertical="center"/>
    </xf>
    <xf numFmtId="49" fontId="30" fillId="0" borderId="0" xfId="2" applyNumberFormat="1" applyFont="1" applyAlignment="1" applyProtection="1">
      <alignment horizontal="right"/>
      <protection locked="0"/>
    </xf>
    <xf numFmtId="49" fontId="30" fillId="0" borderId="0" xfId="2" applyNumberFormat="1" applyFont="1" applyAlignment="1" applyProtection="1">
      <alignment horizontal="right" wrapText="1"/>
      <protection locked="0"/>
    </xf>
    <xf numFmtId="0" fontId="30" fillId="0" borderId="0" xfId="2" applyFont="1" applyProtection="1">
      <protection locked="0"/>
    </xf>
    <xf numFmtId="1" fontId="30" fillId="0" borderId="0" xfId="2" applyNumberFormat="1" applyFont="1" applyProtection="1">
      <protection locked="0"/>
    </xf>
    <xf numFmtId="4" fontId="30" fillId="0" borderId="0" xfId="2" applyNumberFormat="1" applyFont="1" applyProtection="1">
      <protection locked="0"/>
    </xf>
    <xf numFmtId="165" fontId="30" fillId="0" borderId="0" xfId="2" applyNumberFormat="1" applyFont="1" applyProtection="1">
      <protection locked="0"/>
    </xf>
    <xf numFmtId="10" fontId="25" fillId="0" borderId="0" xfId="2" applyNumberFormat="1" applyFont="1" applyProtection="1">
      <protection locked="0"/>
    </xf>
    <xf numFmtId="49" fontId="31" fillId="0" borderId="0" xfId="2" applyNumberFormat="1" applyFont="1" applyProtection="1">
      <protection locked="0"/>
    </xf>
    <xf numFmtId="49" fontId="31" fillId="0" borderId="0" xfId="2" applyNumberFormat="1" applyFont="1" applyAlignment="1" applyProtection="1">
      <alignment wrapText="1"/>
      <protection locked="0"/>
    </xf>
    <xf numFmtId="0" fontId="31" fillId="0" borderId="0" xfId="2" applyFont="1" applyProtection="1">
      <protection locked="0"/>
    </xf>
    <xf numFmtId="1" fontId="31" fillId="0" borderId="0" xfId="2" applyNumberFormat="1" applyFont="1" applyProtection="1">
      <protection locked="0"/>
    </xf>
    <xf numFmtId="4" fontId="31" fillId="0" borderId="0" xfId="2" applyNumberFormat="1" applyFont="1" applyProtection="1">
      <protection locked="0"/>
    </xf>
  </cellXfs>
  <cellStyles count="3">
    <cellStyle name="Normalny" xfId="0" builtinId="0"/>
    <cellStyle name="Normalny_Zeszyt1" xfId="2"/>
    <cellStyle name="Procentowy" xfId="1" builtinId="5"/>
  </cellStyles>
  <dxfs count="10"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P01_Muz_Sl_01%20-%20Rv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M01_Muz_Sl_01%20-%20R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&quot;A&quot;"/>
      <sheetName val="PSP"/>
      <sheetName val="ARKUSZ &quot;A&quot;"/>
      <sheetName val="zał. 1 do A"/>
      <sheetName val="ARKUSZ &quot;C&quot;"/>
      <sheetName val="ARKUSZ&quot;I&quot;"/>
      <sheetName val="Zbiorcze zest.kart obm."/>
      <sheetName val="Arkusz5 (2)"/>
      <sheetName val="Arkusz5"/>
    </sheetNames>
    <sheetDataSet>
      <sheetData sheetId="0"/>
      <sheetData sheetId="1"/>
      <sheetData sheetId="2">
        <row r="259">
          <cell r="S259">
            <v>0</v>
          </cell>
          <cell r="T259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&quot;A&quot;"/>
      <sheetName val="RM"/>
      <sheetName val="ARKUSZ &quot;A&quot;"/>
      <sheetName val="zał. 1 do A"/>
      <sheetName val="Arkusz5 (2)"/>
      <sheetName val="Arkusz5"/>
    </sheetNames>
    <sheetDataSet>
      <sheetData sheetId="0" refreshError="1"/>
      <sheetData sheetId="1">
        <row r="15">
          <cell r="M15" t="str">
            <v>00.00.2011 r.</v>
          </cell>
        </row>
        <row r="25">
          <cell r="E25">
            <v>1</v>
          </cell>
        </row>
        <row r="27">
          <cell r="E27" t="str">
            <v>00.00.2011 - 00.00.2011 r.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selection activeCell="O18" sqref="O18"/>
    </sheetView>
  </sheetViews>
  <sheetFormatPr defaultRowHeight="15" x14ac:dyDescent="0.25"/>
  <sheetData>
    <row r="1" spans="1:14" ht="15.75" x14ac:dyDescent="0.25">
      <c r="A1" s="1"/>
      <c r="B1" s="1"/>
      <c r="C1" s="1"/>
      <c r="D1" s="1"/>
      <c r="E1" s="1"/>
      <c r="F1" s="2"/>
      <c r="G1" s="1"/>
      <c r="H1" s="1"/>
      <c r="I1" s="1"/>
      <c r="J1" s="58" t="s">
        <v>0</v>
      </c>
      <c r="K1" s="58"/>
      <c r="L1" s="58"/>
      <c r="M1" s="58"/>
      <c r="N1" s="1"/>
    </row>
    <row r="2" spans="1:14" x14ac:dyDescent="0.25">
      <c r="A2" s="59" t="s">
        <v>1</v>
      </c>
      <c r="B2" s="59"/>
      <c r="C2" s="59"/>
      <c r="D2" s="59"/>
      <c r="E2" s="59"/>
      <c r="F2" s="3"/>
      <c r="G2" s="3"/>
      <c r="H2" s="3"/>
      <c r="I2" s="1"/>
      <c r="J2" s="1"/>
      <c r="K2" s="1"/>
      <c r="L2" s="1"/>
      <c r="M2" s="1"/>
      <c r="N2" s="4"/>
    </row>
    <row r="3" spans="1:14" x14ac:dyDescent="0.25">
      <c r="A3" s="1"/>
      <c r="B3" s="60"/>
      <c r="C3" s="60"/>
      <c r="D3" s="60"/>
      <c r="E3" s="60"/>
      <c r="F3" s="60"/>
      <c r="G3" s="60"/>
      <c r="H3" s="5"/>
      <c r="I3" s="5"/>
      <c r="J3" s="5"/>
      <c r="K3" s="58" t="s">
        <v>2</v>
      </c>
      <c r="L3" s="58"/>
      <c r="M3" s="6" t="s">
        <v>3</v>
      </c>
      <c r="N3" s="4"/>
    </row>
    <row r="4" spans="1:14" ht="15.75" thickBot="1" x14ac:dyDescent="0.3">
      <c r="A4" s="61"/>
      <c r="B4" s="61"/>
      <c r="C4" s="61"/>
      <c r="D4" s="61"/>
      <c r="E4" s="61"/>
      <c r="F4" s="62"/>
      <c r="G4" s="7"/>
      <c r="H4" s="7"/>
      <c r="I4" s="8"/>
      <c r="J4" s="8"/>
      <c r="K4" s="8"/>
      <c r="L4" s="8"/>
      <c r="M4" s="8"/>
      <c r="N4" s="9"/>
    </row>
    <row r="5" spans="1:14" ht="20.25" thickBot="1" x14ac:dyDescent="0.3">
      <c r="B5" s="56" t="s">
        <v>4</v>
      </c>
      <c r="C5" s="57"/>
      <c r="D5" s="57"/>
      <c r="E5" s="57"/>
      <c r="F5" s="57"/>
      <c r="G5" s="57"/>
      <c r="H5" s="57"/>
      <c r="I5" s="57"/>
      <c r="J5" s="57"/>
      <c r="K5" s="10">
        <v>1</v>
      </c>
      <c r="L5" s="11"/>
      <c r="M5" s="12"/>
      <c r="N5" s="13"/>
    </row>
    <row r="6" spans="1:14" x14ac:dyDescent="0.25">
      <c r="A6" s="1"/>
      <c r="B6" s="70" t="s">
        <v>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1"/>
    </row>
    <row r="7" spans="1:14" ht="15.75" thickBot="1" x14ac:dyDescent="0.3">
      <c r="A7" s="1"/>
      <c r="B7" s="73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1"/>
    </row>
    <row r="8" spans="1:14" x14ac:dyDescent="0.25">
      <c r="A8" s="1"/>
      <c r="B8" s="76" t="s">
        <v>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N8" s="1"/>
    </row>
    <row r="9" spans="1:14" ht="15.75" thickBot="1" x14ac:dyDescent="0.3">
      <c r="A9" s="1"/>
      <c r="B9" s="14" t="s">
        <v>7</v>
      </c>
      <c r="C9" s="79" t="s">
        <v>44</v>
      </c>
      <c r="D9" s="80"/>
      <c r="E9" s="80"/>
      <c r="F9" s="80"/>
      <c r="G9" s="80"/>
      <c r="H9" s="15" t="s">
        <v>8</v>
      </c>
      <c r="I9" s="81" t="s">
        <v>45</v>
      </c>
      <c r="J9" s="81"/>
      <c r="K9" s="81"/>
      <c r="L9" s="81"/>
      <c r="M9" s="82"/>
      <c r="N9" s="1"/>
    </row>
    <row r="10" spans="1:14" x14ac:dyDescent="0.25">
      <c r="A10" s="1"/>
      <c r="B10" s="76" t="s">
        <v>9</v>
      </c>
      <c r="C10" s="77"/>
      <c r="D10" s="77"/>
      <c r="E10" s="77"/>
      <c r="F10" s="77"/>
      <c r="G10" s="78"/>
      <c r="H10" s="76" t="s">
        <v>10</v>
      </c>
      <c r="I10" s="77"/>
      <c r="J10" s="77"/>
      <c r="K10" s="77"/>
      <c r="L10" s="77"/>
      <c r="M10" s="78"/>
      <c r="N10" s="1"/>
    </row>
    <row r="11" spans="1:14" ht="15.75" thickBot="1" x14ac:dyDescent="0.3">
      <c r="A11" s="1"/>
      <c r="B11" s="16"/>
      <c r="C11" s="83" t="s">
        <v>46</v>
      </c>
      <c r="D11" s="83"/>
      <c r="E11" s="83"/>
      <c r="F11" s="83"/>
      <c r="G11" s="84"/>
      <c r="H11" s="17"/>
      <c r="I11" s="83" t="s">
        <v>47</v>
      </c>
      <c r="J11" s="83"/>
      <c r="K11" s="83"/>
      <c r="L11" s="83"/>
      <c r="M11" s="84"/>
      <c r="N11" s="1"/>
    </row>
    <row r="12" spans="1:14" x14ac:dyDescent="0.25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"/>
    </row>
    <row r="13" spans="1:14" x14ac:dyDescent="0.25">
      <c r="B13" s="18" t="s">
        <v>11</v>
      </c>
      <c r="C13" s="18"/>
      <c r="D13" s="19"/>
      <c r="E13" s="20">
        <f>K5</f>
        <v>1</v>
      </c>
      <c r="F13" s="20"/>
      <c r="G13" s="20"/>
      <c r="H13" s="20"/>
      <c r="I13" s="20"/>
      <c r="J13" s="20"/>
      <c r="K13" s="20"/>
    </row>
    <row r="14" spans="1:14" x14ac:dyDescent="0.25">
      <c r="K14" s="13"/>
      <c r="M14" s="13"/>
    </row>
    <row r="15" spans="1:14" x14ac:dyDescent="0.25">
      <c r="B15" s="20" t="s">
        <v>12</v>
      </c>
      <c r="C15" s="20"/>
      <c r="E15" s="19" t="s">
        <v>13</v>
      </c>
      <c r="F15" s="19"/>
      <c r="G15" s="20"/>
      <c r="H15" s="20"/>
      <c r="I15" s="20"/>
      <c r="J15" s="20"/>
      <c r="K15" s="20"/>
      <c r="M15" s="13"/>
    </row>
    <row r="16" spans="1:14" x14ac:dyDescent="0.25">
      <c r="K16" s="13"/>
      <c r="M16" s="13"/>
    </row>
    <row r="17" spans="1:14" x14ac:dyDescent="0.25">
      <c r="B17" s="19" t="s">
        <v>14</v>
      </c>
      <c r="C17" s="19"/>
      <c r="D17" s="19"/>
      <c r="E17" s="19"/>
      <c r="F17" s="19"/>
      <c r="G17" s="19"/>
      <c r="H17" s="19" t="s">
        <v>3</v>
      </c>
      <c r="I17" s="19"/>
      <c r="J17" s="19"/>
      <c r="K17" s="19"/>
    </row>
    <row r="19" spans="1:14" x14ac:dyDescent="0.25">
      <c r="B19" s="19" t="s">
        <v>15</v>
      </c>
      <c r="C19" s="19"/>
      <c r="D19" s="19"/>
      <c r="E19" s="19"/>
      <c r="F19" s="19"/>
      <c r="G19" s="86">
        <v>168974805.05000001</v>
      </c>
      <c r="H19" s="87"/>
      <c r="I19" s="87"/>
      <c r="J19" s="19"/>
      <c r="K19" s="19"/>
    </row>
    <row r="21" spans="1:14" x14ac:dyDescent="0.25">
      <c r="B21" s="19" t="s">
        <v>16</v>
      </c>
      <c r="C21" s="19"/>
      <c r="D21" s="19"/>
      <c r="E21" s="19"/>
      <c r="F21" s="21"/>
      <c r="G21" s="19"/>
      <c r="H21" s="19"/>
      <c r="I21" s="19"/>
      <c r="J21" s="19"/>
      <c r="K21" s="19"/>
    </row>
    <row r="23" spans="1:14" x14ac:dyDescent="0.25">
      <c r="B23" s="20" t="s">
        <v>17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1:14" ht="15.75" thickBot="1" x14ac:dyDescent="0.3">
      <c r="A24" s="13"/>
      <c r="B24" s="7"/>
      <c r="C24" s="7"/>
      <c r="D24" s="7"/>
      <c r="E24" s="7"/>
      <c r="F24" s="7"/>
      <c r="G24" s="22"/>
      <c r="H24" s="23"/>
      <c r="I24" s="13"/>
      <c r="J24" s="13"/>
      <c r="K24" s="13"/>
      <c r="L24" s="13"/>
      <c r="M24" s="13"/>
      <c r="N24" s="13"/>
    </row>
    <row r="25" spans="1:14" x14ac:dyDescent="0.25">
      <c r="A25" s="1"/>
      <c r="B25" s="1"/>
      <c r="C25" s="1"/>
      <c r="D25" s="1"/>
      <c r="E25" s="1"/>
      <c r="F25" s="1"/>
      <c r="G25" s="1"/>
      <c r="H25" s="24"/>
      <c r="I25" s="25"/>
      <c r="J25" s="63" t="s">
        <v>18</v>
      </c>
      <c r="K25" s="64"/>
      <c r="L25" s="63" t="s">
        <v>19</v>
      </c>
      <c r="M25" s="67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25"/>
      <c r="I26" s="25"/>
      <c r="J26" s="65"/>
      <c r="K26" s="66"/>
      <c r="L26" s="68"/>
      <c r="M26" s="69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25"/>
      <c r="I27" s="25"/>
      <c r="J27" s="93" t="s">
        <v>20</v>
      </c>
      <c r="K27" s="94"/>
      <c r="L27" s="93" t="s">
        <v>20</v>
      </c>
      <c r="M27" s="95"/>
      <c r="N27" s="1"/>
    </row>
    <row r="28" spans="1:14" ht="15.75" thickBot="1" x14ac:dyDescent="0.3">
      <c r="A28" s="1"/>
      <c r="B28" s="1"/>
      <c r="C28" s="1"/>
      <c r="D28" s="1"/>
      <c r="E28" s="1"/>
      <c r="F28" s="1"/>
      <c r="G28" s="1"/>
      <c r="H28" s="25"/>
      <c r="I28" s="25"/>
      <c r="J28" s="96" t="s">
        <v>21</v>
      </c>
      <c r="K28" s="97"/>
      <c r="L28" s="96" t="s">
        <v>21</v>
      </c>
      <c r="M28" s="98"/>
      <c r="N28" s="26"/>
    </row>
    <row r="29" spans="1:14" x14ac:dyDescent="0.25">
      <c r="A29" s="6" t="s">
        <v>22</v>
      </c>
      <c r="B29" s="99" t="s">
        <v>23</v>
      </c>
      <c r="C29" s="99"/>
      <c r="D29" s="99"/>
      <c r="E29" s="99"/>
      <c r="F29" s="99"/>
      <c r="G29" s="27"/>
      <c r="H29" s="1"/>
      <c r="I29" s="28"/>
      <c r="J29" s="100">
        <f>'[1]ARKUSZ "A"'!S259</f>
        <v>0</v>
      </c>
      <c r="K29" s="101"/>
      <c r="L29" s="100">
        <f t="shared" ref="L29:L34" si="0">J29+P29</f>
        <v>0</v>
      </c>
      <c r="M29" s="102"/>
      <c r="N29" s="29"/>
    </row>
    <row r="30" spans="1:14" x14ac:dyDescent="0.25">
      <c r="A30" s="30"/>
      <c r="B30" s="31"/>
      <c r="C30" s="31"/>
      <c r="D30" s="31"/>
      <c r="E30" s="31"/>
      <c r="F30" s="31"/>
      <c r="G30" s="32"/>
      <c r="H30" s="33"/>
      <c r="I30" s="33"/>
      <c r="J30" s="90">
        <f>'[1]ARKUSZ "A"'!T259</f>
        <v>0</v>
      </c>
      <c r="K30" s="91"/>
      <c r="L30" s="90">
        <f t="shared" si="0"/>
        <v>0</v>
      </c>
      <c r="M30" s="92"/>
      <c r="N30" s="8"/>
    </row>
    <row r="31" spans="1:14" x14ac:dyDescent="0.25">
      <c r="A31" s="6" t="s">
        <v>24</v>
      </c>
      <c r="B31" s="99" t="s">
        <v>25</v>
      </c>
      <c r="C31" s="99"/>
      <c r="D31" s="99"/>
      <c r="E31" s="99"/>
      <c r="F31" s="99"/>
      <c r="G31" s="99"/>
      <c r="H31" s="28"/>
      <c r="I31" s="28"/>
      <c r="J31" s="103">
        <v>0</v>
      </c>
      <c r="K31" s="104"/>
      <c r="L31" s="103">
        <f t="shared" si="0"/>
        <v>0</v>
      </c>
      <c r="M31" s="105"/>
      <c r="N31" s="29"/>
    </row>
    <row r="32" spans="1:14" x14ac:dyDescent="0.25">
      <c r="A32" s="30"/>
      <c r="B32" s="88"/>
      <c r="C32" s="89"/>
      <c r="D32" s="89"/>
      <c r="E32" s="89"/>
      <c r="F32" s="89"/>
      <c r="G32" s="89"/>
      <c r="H32" s="33"/>
      <c r="I32" s="33"/>
      <c r="J32" s="90">
        <v>0</v>
      </c>
      <c r="K32" s="91"/>
      <c r="L32" s="90">
        <f t="shared" si="0"/>
        <v>0</v>
      </c>
      <c r="M32" s="92"/>
      <c r="N32" s="8"/>
    </row>
    <row r="33" spans="1:14" x14ac:dyDescent="0.25">
      <c r="A33" s="6" t="s">
        <v>26</v>
      </c>
      <c r="B33" s="60" t="s">
        <v>27</v>
      </c>
      <c r="C33" s="60"/>
      <c r="D33" s="60"/>
      <c r="E33" s="60"/>
      <c r="F33" s="60"/>
      <c r="G33" s="60"/>
      <c r="H33" s="28"/>
      <c r="I33" s="28"/>
      <c r="J33" s="103">
        <f>'[1]ARKUSZ "C"'!P10</f>
        <v>0</v>
      </c>
      <c r="K33" s="104"/>
      <c r="L33" s="103">
        <f t="shared" si="0"/>
        <v>0</v>
      </c>
      <c r="M33" s="105"/>
      <c r="N33" s="29"/>
    </row>
    <row r="34" spans="1:14" x14ac:dyDescent="0.25">
      <c r="A34" s="30"/>
      <c r="B34" s="88"/>
      <c r="C34" s="89"/>
      <c r="D34" s="89"/>
      <c r="E34" s="89"/>
      <c r="F34" s="34"/>
      <c r="G34" s="34"/>
      <c r="H34" s="33"/>
      <c r="I34" s="33"/>
      <c r="J34" s="90">
        <f>'[1]ARKUSZ "C"'!Q10</f>
        <v>0</v>
      </c>
      <c r="K34" s="91"/>
      <c r="L34" s="90">
        <f t="shared" si="0"/>
        <v>0</v>
      </c>
      <c r="M34" s="92"/>
      <c r="N34" s="8"/>
    </row>
    <row r="35" spans="1:14" x14ac:dyDescent="0.25">
      <c r="A35" s="6"/>
      <c r="B35" s="35"/>
      <c r="C35" s="106" t="s">
        <v>28</v>
      </c>
      <c r="D35" s="106"/>
      <c r="E35" s="106"/>
      <c r="F35" s="106"/>
      <c r="G35" s="106"/>
      <c r="H35" s="28"/>
      <c r="I35" s="28"/>
      <c r="J35" s="103">
        <f>SUM(J29,J31,J33)</f>
        <v>0</v>
      </c>
      <c r="K35" s="104"/>
      <c r="L35" s="103">
        <f>SUM(L29,L31,L33)</f>
        <v>0</v>
      </c>
      <c r="M35" s="105"/>
      <c r="N35" s="1"/>
    </row>
    <row r="36" spans="1:14" x14ac:dyDescent="0.25">
      <c r="A36" s="30"/>
      <c r="B36" s="32"/>
      <c r="C36" s="107"/>
      <c r="D36" s="108"/>
      <c r="E36" s="108"/>
      <c r="F36" s="32"/>
      <c r="G36" s="32"/>
      <c r="H36" s="33"/>
      <c r="I36" s="33"/>
      <c r="J36" s="90">
        <f>SUM(J30,J32,J34)</f>
        <v>0</v>
      </c>
      <c r="K36" s="91"/>
      <c r="L36" s="90">
        <f>SUM(L30,L32,L34)</f>
        <v>0</v>
      </c>
      <c r="M36" s="92"/>
      <c r="N36" s="8"/>
    </row>
    <row r="37" spans="1:14" x14ac:dyDescent="0.25">
      <c r="A37" s="6" t="s">
        <v>29</v>
      </c>
      <c r="B37" s="99" t="s">
        <v>30</v>
      </c>
      <c r="C37" s="99"/>
      <c r="D37" s="99"/>
      <c r="E37" s="99"/>
      <c r="F37" s="99"/>
      <c r="G37" s="99"/>
      <c r="H37" s="28"/>
      <c r="I37" s="28"/>
      <c r="J37" s="103">
        <v>0</v>
      </c>
      <c r="K37" s="104"/>
      <c r="L37" s="103">
        <f t="shared" ref="L37:L42" si="1">J37+P37</f>
        <v>0</v>
      </c>
      <c r="M37" s="105"/>
      <c r="N37" s="1"/>
    </row>
    <row r="38" spans="1:14" x14ac:dyDescent="0.25">
      <c r="A38" s="30"/>
      <c r="B38" s="31"/>
      <c r="C38" s="31"/>
      <c r="D38" s="31"/>
      <c r="E38" s="31"/>
      <c r="F38" s="31"/>
      <c r="G38" s="31"/>
      <c r="H38" s="33"/>
      <c r="I38" s="33"/>
      <c r="J38" s="90">
        <v>0</v>
      </c>
      <c r="K38" s="91"/>
      <c r="L38" s="90">
        <f t="shared" si="1"/>
        <v>0</v>
      </c>
      <c r="M38" s="92"/>
      <c r="N38" s="8"/>
    </row>
    <row r="39" spans="1:14" x14ac:dyDescent="0.25">
      <c r="A39" s="6" t="s">
        <v>31</v>
      </c>
      <c r="B39" s="99" t="s">
        <v>32</v>
      </c>
      <c r="C39" s="99"/>
      <c r="D39" s="99"/>
      <c r="E39" s="99"/>
      <c r="F39" s="99"/>
      <c r="G39" s="99"/>
      <c r="H39" s="28"/>
      <c r="I39" s="28"/>
      <c r="J39" s="103">
        <v>0</v>
      </c>
      <c r="K39" s="104"/>
      <c r="L39" s="103">
        <f t="shared" si="1"/>
        <v>0</v>
      </c>
      <c r="M39" s="105"/>
      <c r="N39" s="1"/>
    </row>
    <row r="40" spans="1:14" x14ac:dyDescent="0.25">
      <c r="A40" s="6"/>
      <c r="B40" s="36"/>
      <c r="C40" s="37"/>
      <c r="D40" s="37"/>
      <c r="E40" s="37"/>
      <c r="F40" s="37"/>
      <c r="G40" s="37"/>
      <c r="H40" s="28"/>
      <c r="I40" s="28"/>
      <c r="J40" s="90">
        <v>0</v>
      </c>
      <c r="K40" s="91"/>
      <c r="L40" s="90">
        <f t="shared" si="1"/>
        <v>0</v>
      </c>
      <c r="M40" s="92"/>
      <c r="N40" s="1"/>
    </row>
    <row r="41" spans="1:14" x14ac:dyDescent="0.25">
      <c r="A41" s="6" t="s">
        <v>33</v>
      </c>
      <c r="B41" s="106" t="s">
        <v>34</v>
      </c>
      <c r="C41" s="106"/>
      <c r="D41" s="106"/>
      <c r="E41" s="106"/>
      <c r="F41" s="106"/>
      <c r="G41" s="106"/>
      <c r="H41" s="28"/>
      <c r="I41" s="28"/>
      <c r="J41" s="103">
        <v>0</v>
      </c>
      <c r="K41" s="104"/>
      <c r="L41" s="103">
        <f t="shared" si="1"/>
        <v>0</v>
      </c>
      <c r="M41" s="105"/>
      <c r="N41" s="29"/>
    </row>
    <row r="42" spans="1:14" ht="15.75" thickBot="1" x14ac:dyDescent="0.3">
      <c r="A42" s="6"/>
      <c r="B42" s="107"/>
      <c r="C42" s="108"/>
      <c r="D42" s="108"/>
      <c r="E42" s="108"/>
      <c r="F42" s="108"/>
      <c r="G42" s="35"/>
      <c r="H42" s="28"/>
      <c r="I42" s="28"/>
      <c r="J42" s="90">
        <v>0</v>
      </c>
      <c r="K42" s="91"/>
      <c r="L42" s="90">
        <f t="shared" si="1"/>
        <v>0</v>
      </c>
      <c r="M42" s="92"/>
      <c r="N42" s="1"/>
    </row>
    <row r="43" spans="1:14" x14ac:dyDescent="0.25">
      <c r="A43" s="6">
        <v>3</v>
      </c>
      <c r="B43" s="106" t="s">
        <v>35</v>
      </c>
      <c r="C43" s="106"/>
      <c r="D43" s="106"/>
      <c r="E43" s="106"/>
      <c r="F43" s="106"/>
      <c r="G43" s="106"/>
      <c r="H43" s="4"/>
      <c r="I43" s="4"/>
      <c r="J43" s="109">
        <f>J35-J37-J39-J41</f>
        <v>0</v>
      </c>
      <c r="K43" s="110"/>
      <c r="L43" s="109">
        <f>L35-L37-L39-L41</f>
        <v>0</v>
      </c>
      <c r="M43" s="111"/>
      <c r="N43" s="1"/>
    </row>
    <row r="44" spans="1:14" ht="15.75" thickBot="1" x14ac:dyDescent="0.3">
      <c r="A44" s="1"/>
      <c r="B44" s="88"/>
      <c r="C44" s="89"/>
      <c r="D44" s="89"/>
      <c r="E44" s="89"/>
      <c r="F44" s="89"/>
      <c r="G44" s="37"/>
      <c r="H44" s="38"/>
      <c r="I44" s="38"/>
      <c r="J44" s="112">
        <f>J36-J38-J40-J42</f>
        <v>0</v>
      </c>
      <c r="K44" s="113"/>
      <c r="L44" s="112">
        <f>L36-L38-L40-L42</f>
        <v>0</v>
      </c>
      <c r="M44" s="114"/>
      <c r="N44" s="1"/>
    </row>
    <row r="45" spans="1:14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39"/>
      <c r="B46" s="40"/>
      <c r="C46" s="41"/>
      <c r="D46" s="42"/>
      <c r="E46" s="41"/>
      <c r="F46" s="41"/>
      <c r="G46" s="41"/>
      <c r="H46" s="41"/>
      <c r="I46" s="41"/>
      <c r="J46" s="41"/>
      <c r="K46" s="41"/>
      <c r="L46" s="41"/>
      <c r="M46" s="41"/>
      <c r="N46" s="43"/>
    </row>
    <row r="47" spans="1:14" x14ac:dyDescent="0.25">
      <c r="B47" s="44" t="s">
        <v>36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  <c r="N47" s="13"/>
    </row>
    <row r="48" spans="1:14" x14ac:dyDescent="0.25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13"/>
    </row>
    <row r="49" spans="1:14" x14ac:dyDescent="0.25">
      <c r="B49" s="50" t="s">
        <v>37</v>
      </c>
      <c r="C49" s="51"/>
      <c r="D49" s="51">
        <f>E87</f>
        <v>0</v>
      </c>
      <c r="E49" s="51"/>
      <c r="F49" s="51"/>
      <c r="G49" s="51"/>
      <c r="H49" s="51"/>
      <c r="I49" s="51"/>
      <c r="J49" s="51"/>
      <c r="K49" s="51"/>
      <c r="L49" s="51"/>
      <c r="M49" s="52"/>
      <c r="N49" s="13"/>
    </row>
    <row r="50" spans="1:14" x14ac:dyDescent="0.25">
      <c r="B50" s="53"/>
      <c r="C50" s="53"/>
      <c r="D50" s="53"/>
      <c r="E50" s="53"/>
      <c r="F50" s="53"/>
      <c r="G50" s="53"/>
      <c r="H50" s="54"/>
      <c r="I50" s="54"/>
      <c r="J50" s="54"/>
      <c r="K50" s="54"/>
      <c r="L50" s="54"/>
      <c r="N50" s="13"/>
    </row>
    <row r="51" spans="1:14" x14ac:dyDescent="0.25">
      <c r="B51" s="44" t="s">
        <v>38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</row>
    <row r="52" spans="1:14" x14ac:dyDescent="0.25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9"/>
    </row>
    <row r="53" spans="1:14" x14ac:dyDescent="0.25">
      <c r="B53" s="50" t="s">
        <v>37</v>
      </c>
      <c r="C53" s="51"/>
      <c r="D53" s="51">
        <f>E103</f>
        <v>0</v>
      </c>
      <c r="E53" s="51"/>
      <c r="F53" s="51"/>
      <c r="G53" s="51"/>
      <c r="H53" s="51"/>
      <c r="I53" s="51"/>
      <c r="J53" s="51"/>
      <c r="K53" s="51"/>
      <c r="L53" s="51"/>
      <c r="M53" s="52"/>
    </row>
    <row r="54" spans="1:14" x14ac:dyDescent="0.25">
      <c r="A54" s="39"/>
      <c r="B54" s="40"/>
      <c r="C54" s="41"/>
      <c r="D54" s="42"/>
      <c r="E54" s="41"/>
      <c r="F54" s="41"/>
      <c r="G54" s="41"/>
      <c r="H54" s="41"/>
      <c r="I54" s="41"/>
      <c r="J54" s="41"/>
      <c r="K54" s="41"/>
      <c r="L54" s="41"/>
      <c r="M54" s="41"/>
      <c r="N54" s="43"/>
    </row>
    <row r="55" spans="1:14" x14ac:dyDescent="0.25">
      <c r="A55" s="39"/>
      <c r="B55" s="40"/>
      <c r="C55" s="41"/>
      <c r="D55" s="42"/>
      <c r="E55" s="41"/>
      <c r="F55" s="41"/>
      <c r="G55" s="41"/>
      <c r="H55" s="41"/>
      <c r="I55" s="41"/>
      <c r="J55" s="41"/>
      <c r="K55" s="41"/>
      <c r="L55" s="41"/>
      <c r="M55" s="41"/>
      <c r="N55" s="43"/>
    </row>
    <row r="56" spans="1:14" x14ac:dyDescent="0.25">
      <c r="A56" s="39"/>
      <c r="B56" s="40"/>
      <c r="C56" s="41"/>
      <c r="D56" s="42"/>
      <c r="E56" s="41"/>
      <c r="F56" s="41"/>
      <c r="G56" s="41"/>
      <c r="H56" s="41"/>
      <c r="I56" s="41"/>
      <c r="J56" s="41"/>
      <c r="K56" s="41"/>
      <c r="L56" s="41"/>
      <c r="M56" s="41"/>
      <c r="N56" s="43"/>
    </row>
    <row r="57" spans="1:14" x14ac:dyDescent="0.25">
      <c r="A57" s="39"/>
      <c r="B57" s="40"/>
      <c r="C57" s="41"/>
      <c r="D57" s="42"/>
      <c r="E57" s="41"/>
      <c r="F57" s="41"/>
      <c r="G57" s="41"/>
      <c r="H57" s="41"/>
      <c r="I57" s="41"/>
      <c r="J57" s="41"/>
      <c r="K57" s="41"/>
      <c r="L57" s="41"/>
      <c r="M57" s="41"/>
      <c r="N57" s="43"/>
    </row>
    <row r="58" spans="1:14" x14ac:dyDescent="0.25">
      <c r="A58" s="39"/>
      <c r="B58" s="40"/>
      <c r="C58" s="41"/>
      <c r="D58" s="42"/>
      <c r="E58" s="41"/>
      <c r="F58" s="41"/>
      <c r="G58" s="41"/>
      <c r="H58" s="41"/>
      <c r="I58" s="41"/>
      <c r="J58" s="41"/>
      <c r="K58" s="41"/>
      <c r="L58" s="41"/>
      <c r="M58" s="41"/>
      <c r="N58" s="43"/>
    </row>
    <row r="59" spans="1:14" x14ac:dyDescent="0.25">
      <c r="A59" s="1"/>
      <c r="B59" s="117"/>
      <c r="C59" s="117"/>
      <c r="D59" s="117"/>
      <c r="E59" s="117"/>
      <c r="F59" s="117"/>
      <c r="G59" s="35"/>
      <c r="H59" s="35"/>
      <c r="I59" s="35"/>
      <c r="J59" s="35"/>
      <c r="K59" s="117"/>
      <c r="L59" s="117"/>
      <c r="M59" s="117"/>
      <c r="N59" s="4"/>
    </row>
    <row r="60" spans="1:14" x14ac:dyDescent="0.25">
      <c r="A60" s="1"/>
      <c r="B60" s="1" t="s">
        <v>39</v>
      </c>
      <c r="C60" s="115"/>
      <c r="D60" s="115"/>
      <c r="E60" s="115"/>
      <c r="F60" s="115"/>
      <c r="G60" s="35"/>
      <c r="H60" s="35"/>
      <c r="I60" s="35"/>
      <c r="J60" s="35"/>
      <c r="K60" s="55" t="s">
        <v>40</v>
      </c>
      <c r="L60" s="35"/>
      <c r="M60" s="1"/>
      <c r="N60" s="1"/>
    </row>
    <row r="61" spans="1:14" x14ac:dyDescent="0.25">
      <c r="A61" s="1"/>
      <c r="B61" s="35"/>
      <c r="C61" s="116" t="s">
        <v>41</v>
      </c>
      <c r="D61" s="116"/>
      <c r="E61" s="116"/>
      <c r="F61" s="116"/>
      <c r="G61" s="35"/>
      <c r="H61" s="35"/>
      <c r="I61" s="35"/>
      <c r="J61" s="35"/>
      <c r="K61" s="35"/>
      <c r="L61" s="35"/>
      <c r="M61" s="1"/>
      <c r="N61" s="1"/>
    </row>
    <row r="62" spans="1:14" x14ac:dyDescent="0.25">
      <c r="A62" s="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"/>
      <c r="N62" s="1"/>
    </row>
    <row r="63" spans="1:14" x14ac:dyDescent="0.25">
      <c r="A63" s="1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"/>
      <c r="N63" s="1"/>
    </row>
    <row r="64" spans="1:14" x14ac:dyDescent="0.25">
      <c r="A64" s="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"/>
      <c r="N64" s="1"/>
    </row>
    <row r="65" spans="1:14" x14ac:dyDescent="0.25">
      <c r="A65" s="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"/>
      <c r="N65" s="1"/>
    </row>
    <row r="66" spans="1:14" x14ac:dyDescent="0.25">
      <c r="A66" s="1"/>
      <c r="B66" s="117"/>
      <c r="C66" s="117"/>
      <c r="D66" s="117"/>
      <c r="E66" s="117"/>
      <c r="F66" s="117"/>
      <c r="G66" s="35"/>
      <c r="H66" s="35"/>
      <c r="I66" s="35"/>
      <c r="J66" s="35"/>
      <c r="K66" s="117"/>
      <c r="L66" s="117"/>
      <c r="M66" s="117"/>
      <c r="N66" s="1"/>
    </row>
    <row r="67" spans="1:14" x14ac:dyDescent="0.25">
      <c r="A67" s="1"/>
      <c r="B67" s="1" t="s">
        <v>39</v>
      </c>
      <c r="C67" s="115"/>
      <c r="D67" s="115"/>
      <c r="E67" s="115"/>
      <c r="F67" s="115"/>
      <c r="G67" s="35"/>
      <c r="H67" s="35"/>
      <c r="I67" s="35"/>
      <c r="J67" s="35"/>
      <c r="K67" s="55" t="s">
        <v>40</v>
      </c>
      <c r="L67" s="35"/>
      <c r="M67" s="1"/>
      <c r="N67" s="1"/>
    </row>
    <row r="68" spans="1:14" x14ac:dyDescent="0.25">
      <c r="A68" s="8"/>
      <c r="B68" s="32"/>
      <c r="C68" s="116" t="s">
        <v>42</v>
      </c>
      <c r="D68" s="116"/>
      <c r="E68" s="116"/>
      <c r="F68" s="116"/>
      <c r="G68" s="32"/>
      <c r="H68" s="32"/>
      <c r="I68" s="32"/>
      <c r="J68" s="32"/>
      <c r="K68" s="32"/>
      <c r="L68" s="32"/>
      <c r="M68" s="8"/>
      <c r="N68" s="8"/>
    </row>
  </sheetData>
  <mergeCells count="77">
    <mergeCell ref="C67:F67"/>
    <mergeCell ref="C68:F68"/>
    <mergeCell ref="B59:F59"/>
    <mergeCell ref="K59:M59"/>
    <mergeCell ref="C60:F60"/>
    <mergeCell ref="C61:F61"/>
    <mergeCell ref="B66:F66"/>
    <mergeCell ref="K66:M66"/>
    <mergeCell ref="B43:G43"/>
    <mergeCell ref="J43:K43"/>
    <mergeCell ref="L43:M43"/>
    <mergeCell ref="B44:F44"/>
    <mergeCell ref="J44:K44"/>
    <mergeCell ref="L44:M44"/>
    <mergeCell ref="B42:F42"/>
    <mergeCell ref="J42:K42"/>
    <mergeCell ref="L42:M42"/>
    <mergeCell ref="B37:G37"/>
    <mergeCell ref="J37:K37"/>
    <mergeCell ref="L37:M37"/>
    <mergeCell ref="J38:K38"/>
    <mergeCell ref="L38:M38"/>
    <mergeCell ref="B39:G39"/>
    <mergeCell ref="J39:K39"/>
    <mergeCell ref="L39:M39"/>
    <mergeCell ref="J40:K40"/>
    <mergeCell ref="L40:M40"/>
    <mergeCell ref="B41:G41"/>
    <mergeCell ref="J41:K41"/>
    <mergeCell ref="L41:M41"/>
    <mergeCell ref="C35:G35"/>
    <mergeCell ref="J35:K35"/>
    <mergeCell ref="L35:M35"/>
    <mergeCell ref="C36:E36"/>
    <mergeCell ref="J36:K36"/>
    <mergeCell ref="L36:M36"/>
    <mergeCell ref="B33:G33"/>
    <mergeCell ref="J33:K33"/>
    <mergeCell ref="L33:M33"/>
    <mergeCell ref="B34:E34"/>
    <mergeCell ref="J34:K34"/>
    <mergeCell ref="L34:M34"/>
    <mergeCell ref="B32:G32"/>
    <mergeCell ref="J32:K32"/>
    <mergeCell ref="L32:M32"/>
    <mergeCell ref="J27:K27"/>
    <mergeCell ref="L27:M27"/>
    <mergeCell ref="J28:K28"/>
    <mergeCell ref="L28:M28"/>
    <mergeCell ref="B29:F29"/>
    <mergeCell ref="J29:K29"/>
    <mergeCell ref="L29:M29"/>
    <mergeCell ref="J30:K30"/>
    <mergeCell ref="L30:M30"/>
    <mergeCell ref="B31:G31"/>
    <mergeCell ref="J31:K31"/>
    <mergeCell ref="L31:M31"/>
    <mergeCell ref="J25:K26"/>
    <mergeCell ref="L25:M26"/>
    <mergeCell ref="B6:M6"/>
    <mergeCell ref="B7:M7"/>
    <mergeCell ref="B8:M8"/>
    <mergeCell ref="C9:G9"/>
    <mergeCell ref="I9:M9"/>
    <mergeCell ref="B10:G10"/>
    <mergeCell ref="H10:M10"/>
    <mergeCell ref="C11:G11"/>
    <mergeCell ref="I11:M11"/>
    <mergeCell ref="B12:G12"/>
    <mergeCell ref="H12:M12"/>
    <mergeCell ref="G19:I19"/>
    <mergeCell ref="B5:J5"/>
    <mergeCell ref="J1:M1"/>
    <mergeCell ref="A2:E2"/>
    <mergeCell ref="B3:G3"/>
    <mergeCell ref="K3:L3"/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3"/>
  <sheetViews>
    <sheetView tabSelected="1" topLeftCell="A223" workbookViewId="0">
      <selection activeCell="C12" sqref="C12"/>
    </sheetView>
  </sheetViews>
  <sheetFormatPr defaultColWidth="10.28515625" defaultRowHeight="15" x14ac:dyDescent="0.2"/>
  <cols>
    <col min="1" max="1" width="10.28515625" style="354" customWidth="1"/>
    <col min="2" max="2" width="16.140625" style="355" customWidth="1"/>
    <col min="3" max="3" width="41.5703125" style="356" customWidth="1"/>
    <col min="4" max="4" width="10.7109375" style="356" customWidth="1"/>
    <col min="5" max="5" width="8.5703125" style="357" customWidth="1"/>
    <col min="6" max="6" width="17.5703125" style="358" customWidth="1"/>
    <col min="7" max="7" width="17.5703125" style="356" customWidth="1"/>
    <col min="8" max="8" width="12.7109375" style="356" customWidth="1"/>
    <col min="9" max="10" width="17.140625" style="356" customWidth="1"/>
    <col min="11" max="13" width="14.7109375" style="356" customWidth="1"/>
    <col min="14" max="14" width="15.42578125" style="358" customWidth="1"/>
    <col min="15" max="15" width="18" style="356" customWidth="1"/>
    <col min="16" max="16" width="17" style="356" customWidth="1"/>
    <col min="17" max="17" width="17.42578125" style="356" customWidth="1"/>
    <col min="18" max="20" width="17.7109375" style="359" customWidth="1"/>
    <col min="21" max="16384" width="10.28515625" style="356"/>
  </cols>
  <sheetData>
    <row r="1" spans="1:20" s="122" customFormat="1" ht="18" x14ac:dyDescent="0.3">
      <c r="A1" s="118" t="s">
        <v>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>
        <f>[2]RM!E25</f>
        <v>1</v>
      </c>
      <c r="M1" s="120"/>
      <c r="N1" s="120"/>
      <c r="O1" s="120"/>
      <c r="P1" s="120"/>
      <c r="Q1" s="120"/>
      <c r="R1" s="120"/>
      <c r="S1" s="121"/>
      <c r="T1" s="121"/>
    </row>
    <row r="2" spans="1:20" s="125" customFormat="1" ht="16.5" x14ac:dyDescent="0.3">
      <c r="A2" s="123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4"/>
      <c r="T2" s="124"/>
    </row>
    <row r="3" spans="1:20" s="125" customFormat="1" ht="16.5" x14ac:dyDescent="0.3">
      <c r="A3" s="123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  <c r="T3" s="124"/>
    </row>
    <row r="4" spans="1:20" s="125" customFormat="1" ht="16.5" customHeight="1" x14ac:dyDescent="0.3">
      <c r="A4" s="126" t="s">
        <v>51</v>
      </c>
      <c r="B4" s="127"/>
      <c r="C4" s="128" t="str">
        <f>[2]RM!E27</f>
        <v>00.00.2011 - 00.00.2011 r.</v>
      </c>
      <c r="E4" s="129"/>
      <c r="F4" s="128"/>
      <c r="G4" s="128"/>
      <c r="H4" s="130"/>
      <c r="I4" s="130"/>
      <c r="J4" s="131"/>
      <c r="K4" s="132"/>
      <c r="L4" s="132"/>
      <c r="M4" s="133" t="s">
        <v>52</v>
      </c>
      <c r="N4" s="133"/>
      <c r="O4" s="133"/>
      <c r="P4" s="134" t="str">
        <f>[2]RM!M15</f>
        <v>00.00.2011 r.</v>
      </c>
      <c r="Q4" s="132"/>
      <c r="R4" s="135"/>
      <c r="S4" s="135"/>
      <c r="T4" s="135"/>
    </row>
    <row r="5" spans="1:20" s="125" customFormat="1" ht="16.5" customHeight="1" x14ac:dyDescent="0.3">
      <c r="A5" s="136" t="s">
        <v>53</v>
      </c>
      <c r="B5" s="136"/>
      <c r="C5" s="137" t="s">
        <v>527</v>
      </c>
      <c r="D5" s="137"/>
      <c r="E5" s="137"/>
      <c r="F5" s="137"/>
      <c r="G5" s="137"/>
      <c r="H5" s="137"/>
      <c r="I5" s="138"/>
      <c r="J5" s="139"/>
      <c r="K5" s="139"/>
      <c r="L5" s="139"/>
      <c r="M5" s="133" t="s">
        <v>54</v>
      </c>
      <c r="N5" s="133"/>
      <c r="O5" s="133"/>
      <c r="P5" s="134" t="s">
        <v>55</v>
      </c>
      <c r="Q5" s="140"/>
      <c r="R5" s="141"/>
      <c r="S5" s="141"/>
      <c r="T5" s="141"/>
    </row>
    <row r="6" spans="1:20" s="125" customFormat="1" ht="16.5" customHeight="1" x14ac:dyDescent="0.3">
      <c r="A6" s="136" t="s">
        <v>56</v>
      </c>
      <c r="B6" s="136"/>
      <c r="C6" s="142" t="s">
        <v>528</v>
      </c>
      <c r="D6" s="142"/>
      <c r="E6" s="142"/>
      <c r="F6" s="142"/>
      <c r="G6" s="142"/>
      <c r="H6" s="142"/>
      <c r="I6" s="143"/>
      <c r="J6" s="128"/>
      <c r="M6" s="133" t="s">
        <v>57</v>
      </c>
      <c r="N6" s="133"/>
      <c r="O6" s="133"/>
      <c r="P6" s="134" t="s">
        <v>58</v>
      </c>
      <c r="Q6" s="140"/>
      <c r="R6" s="141"/>
      <c r="S6" s="141"/>
      <c r="T6" s="141"/>
    </row>
    <row r="7" spans="1:20" s="125" customFormat="1" ht="16.5" customHeight="1" x14ac:dyDescent="0.3">
      <c r="A7" s="136" t="s">
        <v>59</v>
      </c>
      <c r="B7" s="136"/>
      <c r="C7" s="142" t="s">
        <v>529</v>
      </c>
      <c r="D7" s="144"/>
      <c r="E7" s="144"/>
      <c r="F7" s="144"/>
      <c r="G7" s="144"/>
      <c r="H7" s="144"/>
      <c r="I7" s="143"/>
      <c r="J7" s="128"/>
      <c r="M7" s="145" t="s">
        <v>60</v>
      </c>
      <c r="N7" s="145"/>
      <c r="O7" s="145"/>
      <c r="P7" s="134" t="s">
        <v>61</v>
      </c>
      <c r="Q7" s="146"/>
      <c r="R7" s="141"/>
      <c r="S7" s="141"/>
      <c r="T7" s="141"/>
    </row>
    <row r="8" spans="1:20" s="125" customFormat="1" ht="16.5" customHeight="1" x14ac:dyDescent="0.3">
      <c r="A8" s="136" t="s">
        <v>62</v>
      </c>
      <c r="B8" s="136"/>
      <c r="C8" s="142" t="s">
        <v>530</v>
      </c>
      <c r="D8" s="142"/>
      <c r="E8" s="142"/>
      <c r="F8" s="147"/>
      <c r="G8" s="147"/>
      <c r="H8" s="147"/>
      <c r="I8" s="148"/>
      <c r="J8" s="149"/>
      <c r="K8" s="149"/>
      <c r="L8" s="149"/>
      <c r="M8" s="133" t="s">
        <v>63</v>
      </c>
      <c r="N8" s="133"/>
      <c r="O8" s="133"/>
      <c r="P8" s="134"/>
      <c r="Q8" s="134"/>
      <c r="R8" s="150"/>
      <c r="S8" s="150"/>
      <c r="T8" s="150"/>
    </row>
    <row r="9" spans="1:20" s="125" customFormat="1" ht="16.5" customHeight="1" x14ac:dyDescent="0.3">
      <c r="A9" s="151"/>
      <c r="B9" s="152"/>
      <c r="C9" s="140" t="s">
        <v>531</v>
      </c>
      <c r="D9" s="126"/>
      <c r="E9" s="129"/>
      <c r="F9" s="128"/>
      <c r="G9" s="128"/>
      <c r="H9" s="143"/>
      <c r="I9" s="143"/>
      <c r="J9" s="128"/>
      <c r="M9" s="133" t="s">
        <v>64</v>
      </c>
      <c r="N9" s="133"/>
      <c r="O9" s="133"/>
      <c r="P9" s="153">
        <v>168974805.05000001</v>
      </c>
      <c r="Q9" s="153"/>
      <c r="R9" s="141"/>
      <c r="S9" s="141"/>
      <c r="T9" s="141"/>
    </row>
    <row r="10" spans="1:20" s="163" customFormat="1" ht="15.75" thickBot="1" x14ac:dyDescent="0.3">
      <c r="A10" s="154"/>
      <c r="B10" s="155"/>
      <c r="C10" s="156"/>
      <c r="D10" s="157"/>
      <c r="E10" s="158"/>
      <c r="F10" s="159"/>
      <c r="G10" s="157"/>
      <c r="H10" s="157"/>
      <c r="I10" s="157"/>
      <c r="J10" s="157"/>
      <c r="K10" s="157"/>
      <c r="L10" s="157"/>
      <c r="M10" s="160"/>
      <c r="N10" s="160"/>
      <c r="O10" s="161"/>
      <c r="P10" s="161"/>
      <c r="Q10" s="161"/>
      <c r="R10" s="162"/>
      <c r="S10" s="162"/>
      <c r="T10" s="162"/>
    </row>
    <row r="11" spans="1:20" s="181" customFormat="1" ht="17.25" thickTop="1" x14ac:dyDescent="0.25">
      <c r="A11" s="164"/>
      <c r="B11" s="165"/>
      <c r="C11" s="166" t="s">
        <v>65</v>
      </c>
      <c r="D11" s="167"/>
      <c r="E11" s="167"/>
      <c r="F11" s="167"/>
      <c r="G11" s="168"/>
      <c r="H11" s="169" t="s">
        <v>66</v>
      </c>
      <c r="I11" s="170"/>
      <c r="J11" s="171"/>
      <c r="K11" s="172"/>
      <c r="L11" s="173" t="s">
        <v>67</v>
      </c>
      <c r="M11" s="173"/>
      <c r="N11" s="174"/>
      <c r="O11" s="175" t="s">
        <v>68</v>
      </c>
      <c r="P11" s="176"/>
      <c r="Q11" s="177" t="s">
        <v>69</v>
      </c>
      <c r="R11" s="178" t="s">
        <v>70</v>
      </c>
      <c r="S11" s="179" t="s">
        <v>71</v>
      </c>
      <c r="T11" s="180"/>
    </row>
    <row r="12" spans="1:20" s="200" customFormat="1" ht="66" x14ac:dyDescent="0.3">
      <c r="A12" s="182" t="s">
        <v>72</v>
      </c>
      <c r="B12" s="183" t="s">
        <v>73</v>
      </c>
      <c r="C12" s="184" t="s">
        <v>74</v>
      </c>
      <c r="D12" s="185" t="s">
        <v>75</v>
      </c>
      <c r="E12" s="186" t="s">
        <v>67</v>
      </c>
      <c r="F12" s="187" t="s">
        <v>76</v>
      </c>
      <c r="G12" s="187" t="s">
        <v>77</v>
      </c>
      <c r="H12" s="188" t="s">
        <v>78</v>
      </c>
      <c r="I12" s="189" t="s">
        <v>79</v>
      </c>
      <c r="J12" s="190" t="s">
        <v>80</v>
      </c>
      <c r="K12" s="191" t="s">
        <v>81</v>
      </c>
      <c r="L12" s="192" t="s">
        <v>82</v>
      </c>
      <c r="M12" s="193" t="s">
        <v>83</v>
      </c>
      <c r="N12" s="194" t="s">
        <v>84</v>
      </c>
      <c r="O12" s="187" t="s">
        <v>85</v>
      </c>
      <c r="P12" s="195" t="s">
        <v>86</v>
      </c>
      <c r="Q12" s="196"/>
      <c r="R12" s="197"/>
      <c r="S12" s="198" t="s">
        <v>87</v>
      </c>
      <c r="T12" s="199" t="s">
        <v>88</v>
      </c>
    </row>
    <row r="13" spans="1:20" s="200" customFormat="1" ht="17.25" thickBot="1" x14ac:dyDescent="0.35">
      <c r="A13" s="201" t="s">
        <v>89</v>
      </c>
      <c r="B13" s="202" t="s">
        <v>90</v>
      </c>
      <c r="C13" s="203" t="s">
        <v>91</v>
      </c>
      <c r="D13" s="204" t="s">
        <v>92</v>
      </c>
      <c r="E13" s="205" t="s">
        <v>93</v>
      </c>
      <c r="F13" s="206" t="s">
        <v>94</v>
      </c>
      <c r="G13" s="207" t="s">
        <v>95</v>
      </c>
      <c r="H13" s="208" t="s">
        <v>96</v>
      </c>
      <c r="I13" s="209" t="s">
        <v>97</v>
      </c>
      <c r="J13" s="210" t="s">
        <v>98</v>
      </c>
      <c r="K13" s="211" t="s">
        <v>99</v>
      </c>
      <c r="L13" s="212" t="s">
        <v>100</v>
      </c>
      <c r="M13" s="213" t="s">
        <v>101</v>
      </c>
      <c r="N13" s="211" t="s">
        <v>102</v>
      </c>
      <c r="O13" s="212" t="s">
        <v>103</v>
      </c>
      <c r="P13" s="212" t="s">
        <v>104</v>
      </c>
      <c r="Q13" s="214" t="s">
        <v>105</v>
      </c>
      <c r="R13" s="215" t="s">
        <v>106</v>
      </c>
      <c r="S13" s="216" t="s">
        <v>107</v>
      </c>
      <c r="T13" s="217" t="s">
        <v>108</v>
      </c>
    </row>
    <row r="14" spans="1:20" s="230" customFormat="1" ht="24.95" customHeight="1" thickTop="1" thickBot="1" x14ac:dyDescent="0.3">
      <c r="A14" s="218"/>
      <c r="B14" s="219" t="s">
        <v>109</v>
      </c>
      <c r="C14" s="220" t="s">
        <v>110</v>
      </c>
      <c r="D14" s="221"/>
      <c r="E14" s="222"/>
      <c r="F14" s="223"/>
      <c r="G14" s="221"/>
      <c r="H14" s="224"/>
      <c r="I14" s="225"/>
      <c r="J14" s="225"/>
      <c r="K14" s="226"/>
      <c r="L14" s="226"/>
      <c r="M14" s="224"/>
      <c r="N14" s="224"/>
      <c r="O14" s="224"/>
      <c r="P14" s="224"/>
      <c r="Q14" s="227"/>
      <c r="R14" s="228"/>
      <c r="S14" s="229"/>
      <c r="T14" s="228"/>
    </row>
    <row r="15" spans="1:20" s="200" customFormat="1" ht="17.25" thickTop="1" x14ac:dyDescent="0.3">
      <c r="A15" s="231" t="s">
        <v>111</v>
      </c>
      <c r="B15" s="232"/>
      <c r="C15" s="233" t="s">
        <v>112</v>
      </c>
      <c r="D15" s="234"/>
      <c r="E15" s="235"/>
      <c r="F15" s="236"/>
      <c r="G15" s="236"/>
      <c r="H15" s="236"/>
      <c r="I15" s="237"/>
      <c r="J15" s="238"/>
      <c r="K15" s="237"/>
      <c r="L15" s="237"/>
      <c r="M15" s="237"/>
      <c r="N15" s="237"/>
      <c r="O15" s="239"/>
      <c r="P15" s="239"/>
      <c r="Q15" s="240"/>
      <c r="R15" s="241"/>
      <c r="S15" s="241"/>
      <c r="T15" s="241"/>
    </row>
    <row r="16" spans="1:20" s="200" customFormat="1" ht="16.5" x14ac:dyDescent="0.3">
      <c r="A16" s="242" t="s">
        <v>113</v>
      </c>
      <c r="B16" s="243" t="s">
        <v>114</v>
      </c>
      <c r="C16" s="244" t="s">
        <v>115</v>
      </c>
      <c r="D16" s="245" t="s">
        <v>116</v>
      </c>
      <c r="E16" s="246">
        <v>1</v>
      </c>
      <c r="F16" s="247">
        <v>63421.91</v>
      </c>
      <c r="G16" s="248">
        <f t="shared" ref="G16:G17" si="0">E16*F16</f>
        <v>63421.91</v>
      </c>
      <c r="H16" s="249">
        <f t="shared" ref="H16:H17" si="1">E16</f>
        <v>1</v>
      </c>
      <c r="I16" s="250">
        <f t="shared" ref="I16:I17" si="2">F16*H16</f>
        <v>63421.91</v>
      </c>
      <c r="J16" s="251">
        <f t="shared" ref="J16:J17" si="3">I16/G16</f>
        <v>1</v>
      </c>
      <c r="K16" s="252" t="s">
        <v>117</v>
      </c>
      <c r="L16" s="253" t="s">
        <v>117</v>
      </c>
      <c r="M16" s="254" t="s">
        <v>117</v>
      </c>
      <c r="N16" s="255">
        <v>0</v>
      </c>
      <c r="O16" s="256">
        <v>0</v>
      </c>
      <c r="P16" s="257">
        <f t="shared" ref="P16:P17" si="4">O16-N16</f>
        <v>0</v>
      </c>
      <c r="Q16" s="258">
        <f t="shared" ref="Q16:Q18" si="5">O16/I16</f>
        <v>0</v>
      </c>
      <c r="R16" s="259">
        <f t="shared" ref="R16:R17" si="6">I16-O16</f>
        <v>63421.91</v>
      </c>
      <c r="S16" s="260">
        <f>P16-T16</f>
        <v>0</v>
      </c>
      <c r="T16" s="261">
        <f>P16*$J$286</f>
        <v>0</v>
      </c>
    </row>
    <row r="17" spans="1:20" s="200" customFormat="1" ht="33.75" thickBot="1" x14ac:dyDescent="0.35">
      <c r="A17" s="242" t="s">
        <v>118</v>
      </c>
      <c r="B17" s="243" t="s">
        <v>119</v>
      </c>
      <c r="C17" s="244" t="s">
        <v>120</v>
      </c>
      <c r="D17" s="262" t="s">
        <v>116</v>
      </c>
      <c r="E17" s="263">
        <v>1</v>
      </c>
      <c r="F17" s="247">
        <v>21835.13</v>
      </c>
      <c r="G17" s="264">
        <f t="shared" si="0"/>
        <v>21835.13</v>
      </c>
      <c r="H17" s="265">
        <f t="shared" si="1"/>
        <v>1</v>
      </c>
      <c r="I17" s="266">
        <f t="shared" si="2"/>
        <v>21835.13</v>
      </c>
      <c r="J17" s="267">
        <f t="shared" si="3"/>
        <v>1</v>
      </c>
      <c r="K17" s="268" t="s">
        <v>117</v>
      </c>
      <c r="L17" s="269" t="s">
        <v>117</v>
      </c>
      <c r="M17" s="270" t="s">
        <v>117</v>
      </c>
      <c r="N17" s="271">
        <v>0</v>
      </c>
      <c r="O17" s="272">
        <v>0</v>
      </c>
      <c r="P17" s="257">
        <f t="shared" si="4"/>
        <v>0</v>
      </c>
      <c r="Q17" s="273">
        <f t="shared" si="5"/>
        <v>0</v>
      </c>
      <c r="R17" s="274">
        <f t="shared" si="6"/>
        <v>21835.13</v>
      </c>
      <c r="S17" s="275">
        <f>P17-T17</f>
        <v>0</v>
      </c>
      <c r="T17" s="276">
        <f>P17*$J$286</f>
        <v>0</v>
      </c>
    </row>
    <row r="18" spans="1:20" s="200" customFormat="1" ht="18" thickTop="1" thickBot="1" x14ac:dyDescent="0.35">
      <c r="A18" s="277"/>
      <c r="B18" s="278"/>
      <c r="C18" s="279" t="s">
        <v>121</v>
      </c>
      <c r="D18" s="280"/>
      <c r="E18" s="281"/>
      <c r="F18" s="282"/>
      <c r="G18" s="283">
        <f>SUM(G16:G17)</f>
        <v>85257.040000000008</v>
      </c>
      <c r="H18" s="284"/>
      <c r="I18" s="285">
        <f>SUM(I16:I17)</f>
        <v>85257.040000000008</v>
      </c>
      <c r="J18" s="286">
        <f>I18/G18</f>
        <v>1</v>
      </c>
      <c r="K18" s="287"/>
      <c r="L18" s="288"/>
      <c r="M18" s="289"/>
      <c r="N18" s="290">
        <f>SUM(N16:N17)</f>
        <v>0</v>
      </c>
      <c r="O18" s="290">
        <f>SUM(O16:O17)</f>
        <v>0</v>
      </c>
      <c r="P18" s="290">
        <f>SUM(P16:P17)</f>
        <v>0</v>
      </c>
      <c r="Q18" s="291">
        <f t="shared" si="5"/>
        <v>0</v>
      </c>
      <c r="R18" s="292">
        <f>SUM(R16:R17)</f>
        <v>85257.040000000008</v>
      </c>
      <c r="S18" s="293">
        <f>SUM(S16:S17)</f>
        <v>0</v>
      </c>
      <c r="T18" s="294">
        <f>SUM(T16:T17)</f>
        <v>0</v>
      </c>
    </row>
    <row r="19" spans="1:20" s="200" customFormat="1" ht="17.25" thickTop="1" x14ac:dyDescent="0.3">
      <c r="A19" s="231" t="s">
        <v>122</v>
      </c>
      <c r="B19" s="232"/>
      <c r="C19" s="233" t="s">
        <v>123</v>
      </c>
      <c r="D19" s="234"/>
      <c r="E19" s="235"/>
      <c r="F19" s="236"/>
      <c r="G19" s="236"/>
      <c r="H19" s="236"/>
      <c r="I19" s="237"/>
      <c r="J19" s="238"/>
      <c r="K19" s="237"/>
      <c r="L19" s="237"/>
      <c r="M19" s="237"/>
      <c r="N19" s="237"/>
      <c r="O19" s="239"/>
      <c r="P19" s="239"/>
      <c r="Q19" s="240"/>
      <c r="R19" s="241"/>
      <c r="S19" s="241"/>
      <c r="T19" s="241"/>
    </row>
    <row r="20" spans="1:20" s="200" customFormat="1" ht="16.5" x14ac:dyDescent="0.3">
      <c r="A20" s="242" t="s">
        <v>124</v>
      </c>
      <c r="B20" s="243" t="s">
        <v>114</v>
      </c>
      <c r="C20" s="244" t="s">
        <v>115</v>
      </c>
      <c r="D20" s="245" t="s">
        <v>116</v>
      </c>
      <c r="E20" s="246">
        <v>1</v>
      </c>
      <c r="F20" s="247">
        <v>103630.84</v>
      </c>
      <c r="G20" s="248">
        <f t="shared" ref="G20:G21" si="7">E20*F20</f>
        <v>103630.84</v>
      </c>
      <c r="H20" s="249">
        <f t="shared" ref="H20:H21" si="8">E20</f>
        <v>1</v>
      </c>
      <c r="I20" s="250">
        <f t="shared" ref="I20:I21" si="9">F20*H20</f>
        <v>103630.84</v>
      </c>
      <c r="J20" s="251">
        <f t="shared" ref="J20:J21" si="10">I20/G20</f>
        <v>1</v>
      </c>
      <c r="K20" s="252" t="s">
        <v>117</v>
      </c>
      <c r="L20" s="253" t="s">
        <v>117</v>
      </c>
      <c r="M20" s="254" t="s">
        <v>117</v>
      </c>
      <c r="N20" s="255">
        <v>0</v>
      </c>
      <c r="O20" s="256">
        <v>0</v>
      </c>
      <c r="P20" s="257">
        <f t="shared" ref="P20:P21" si="11">O20-N20</f>
        <v>0</v>
      </c>
      <c r="Q20" s="258">
        <f t="shared" ref="Q20:Q22" si="12">O20/I20</f>
        <v>0</v>
      </c>
      <c r="R20" s="259">
        <f t="shared" ref="R20:R21" si="13">I20-O20</f>
        <v>103630.84</v>
      </c>
      <c r="S20" s="260">
        <f>P20-T20</f>
        <v>0</v>
      </c>
      <c r="T20" s="261">
        <f>P20*$J$286</f>
        <v>0</v>
      </c>
    </row>
    <row r="21" spans="1:20" s="200" customFormat="1" ht="17.25" thickBot="1" x14ac:dyDescent="0.35">
      <c r="A21" s="242" t="s">
        <v>125</v>
      </c>
      <c r="B21" s="295" t="s">
        <v>126</v>
      </c>
      <c r="C21" s="244" t="s">
        <v>120</v>
      </c>
      <c r="D21" s="245" t="s">
        <v>116</v>
      </c>
      <c r="E21" s="246">
        <v>1</v>
      </c>
      <c r="F21" s="247">
        <v>27363.97</v>
      </c>
      <c r="G21" s="248">
        <f t="shared" si="7"/>
        <v>27363.97</v>
      </c>
      <c r="H21" s="249">
        <f t="shared" si="8"/>
        <v>1</v>
      </c>
      <c r="I21" s="250">
        <f t="shared" si="9"/>
        <v>27363.97</v>
      </c>
      <c r="J21" s="251">
        <f t="shared" si="10"/>
        <v>1</v>
      </c>
      <c r="K21" s="252" t="s">
        <v>117</v>
      </c>
      <c r="L21" s="253" t="s">
        <v>117</v>
      </c>
      <c r="M21" s="254" t="s">
        <v>117</v>
      </c>
      <c r="N21" s="255">
        <v>0</v>
      </c>
      <c r="O21" s="256">
        <v>0</v>
      </c>
      <c r="P21" s="257">
        <f t="shared" si="11"/>
        <v>0</v>
      </c>
      <c r="Q21" s="258">
        <f t="shared" si="12"/>
        <v>0</v>
      </c>
      <c r="R21" s="259">
        <f t="shared" si="13"/>
        <v>27363.97</v>
      </c>
      <c r="S21" s="260">
        <f>P21-T21</f>
        <v>0</v>
      </c>
      <c r="T21" s="261">
        <f>P21*$J$286</f>
        <v>0</v>
      </c>
    </row>
    <row r="22" spans="1:20" s="200" customFormat="1" ht="18" thickTop="1" thickBot="1" x14ac:dyDescent="0.35">
      <c r="A22" s="277"/>
      <c r="B22" s="278"/>
      <c r="C22" s="279" t="s">
        <v>127</v>
      </c>
      <c r="D22" s="280"/>
      <c r="E22" s="281"/>
      <c r="F22" s="282"/>
      <c r="G22" s="283">
        <f>SUM(G20:G21)</f>
        <v>130994.81</v>
      </c>
      <c r="H22" s="284"/>
      <c r="I22" s="285">
        <f>SUM(I20:I21)</f>
        <v>130994.81</v>
      </c>
      <c r="J22" s="286">
        <f>I22/G22</f>
        <v>1</v>
      </c>
      <c r="K22" s="287"/>
      <c r="L22" s="288"/>
      <c r="M22" s="289"/>
      <c r="N22" s="290">
        <f>SUM(N20:N21)</f>
        <v>0</v>
      </c>
      <c r="O22" s="290">
        <f>SUM(O20:O21)</f>
        <v>0</v>
      </c>
      <c r="P22" s="290">
        <f>SUM(P20:P21)</f>
        <v>0</v>
      </c>
      <c r="Q22" s="291">
        <f t="shared" si="12"/>
        <v>0</v>
      </c>
      <c r="R22" s="292">
        <f>SUM(R20:R21)</f>
        <v>130994.81</v>
      </c>
      <c r="S22" s="293">
        <f>SUM(S20:S21)</f>
        <v>0</v>
      </c>
      <c r="T22" s="294">
        <f>SUM(T20:T21)</f>
        <v>0</v>
      </c>
    </row>
    <row r="23" spans="1:20" s="200" customFormat="1" ht="17.25" thickTop="1" x14ac:dyDescent="0.3">
      <c r="A23" s="231" t="s">
        <v>128</v>
      </c>
      <c r="B23" s="232"/>
      <c r="C23" s="233" t="s">
        <v>129</v>
      </c>
      <c r="D23" s="234"/>
      <c r="E23" s="235"/>
      <c r="F23" s="236"/>
      <c r="G23" s="236"/>
      <c r="H23" s="236"/>
      <c r="I23" s="237"/>
      <c r="J23" s="238"/>
      <c r="K23" s="237"/>
      <c r="L23" s="237"/>
      <c r="M23" s="237"/>
      <c r="N23" s="237"/>
      <c r="O23" s="239"/>
      <c r="P23" s="239"/>
      <c r="Q23" s="240"/>
      <c r="R23" s="241"/>
      <c r="S23" s="241"/>
      <c r="T23" s="241"/>
    </row>
    <row r="24" spans="1:20" s="200" customFormat="1" ht="17.25" thickBot="1" x14ac:dyDescent="0.35">
      <c r="A24" s="242" t="s">
        <v>130</v>
      </c>
      <c r="B24" s="243" t="s">
        <v>131</v>
      </c>
      <c r="C24" s="244" t="s">
        <v>132</v>
      </c>
      <c r="D24" s="245" t="s">
        <v>116</v>
      </c>
      <c r="E24" s="246">
        <v>1</v>
      </c>
      <c r="F24" s="247">
        <v>196872.91</v>
      </c>
      <c r="G24" s="248">
        <f t="shared" ref="G24" si="14">E24*F24</f>
        <v>196872.91</v>
      </c>
      <c r="H24" s="249">
        <f t="shared" ref="H24" si="15">E24</f>
        <v>1</v>
      </c>
      <c r="I24" s="250">
        <f t="shared" ref="I24" si="16">F24*H24</f>
        <v>196872.91</v>
      </c>
      <c r="J24" s="251">
        <f t="shared" ref="J24" si="17">I24/G24</f>
        <v>1</v>
      </c>
      <c r="K24" s="252" t="s">
        <v>117</v>
      </c>
      <c r="L24" s="253" t="s">
        <v>117</v>
      </c>
      <c r="M24" s="254" t="s">
        <v>117</v>
      </c>
      <c r="N24" s="255">
        <v>0</v>
      </c>
      <c r="O24" s="256">
        <v>0</v>
      </c>
      <c r="P24" s="257">
        <f t="shared" ref="P24" si="18">O24-N24</f>
        <v>0</v>
      </c>
      <c r="Q24" s="258">
        <f t="shared" ref="Q24:Q25" si="19">O24/I24</f>
        <v>0</v>
      </c>
      <c r="R24" s="259">
        <f t="shared" ref="R24" si="20">I24-O24</f>
        <v>196872.91</v>
      </c>
      <c r="S24" s="260">
        <f>P24-T24</f>
        <v>0</v>
      </c>
      <c r="T24" s="261">
        <f>P24*$J$286</f>
        <v>0</v>
      </c>
    </row>
    <row r="25" spans="1:20" s="200" customFormat="1" ht="18" thickTop="1" thickBot="1" x14ac:dyDescent="0.35">
      <c r="A25" s="277"/>
      <c r="B25" s="278"/>
      <c r="C25" s="279" t="s">
        <v>133</v>
      </c>
      <c r="D25" s="280"/>
      <c r="E25" s="281"/>
      <c r="F25" s="282"/>
      <c r="G25" s="283">
        <f>SUM(G24)</f>
        <v>196872.91</v>
      </c>
      <c r="H25" s="284"/>
      <c r="I25" s="285">
        <f>SUM(I24)</f>
        <v>196872.91</v>
      </c>
      <c r="J25" s="286">
        <f>I25/G25</f>
        <v>1</v>
      </c>
      <c r="K25" s="287"/>
      <c r="L25" s="288"/>
      <c r="M25" s="289"/>
      <c r="N25" s="290">
        <f>SUM(N24)</f>
        <v>0</v>
      </c>
      <c r="O25" s="290">
        <f>SUM(O24)</f>
        <v>0</v>
      </c>
      <c r="P25" s="290">
        <f>SUM(P24)</f>
        <v>0</v>
      </c>
      <c r="Q25" s="291">
        <f t="shared" si="19"/>
        <v>0</v>
      </c>
      <c r="R25" s="292">
        <f>SUM(R24)</f>
        <v>196872.91</v>
      </c>
      <c r="S25" s="293">
        <f>SUM(S24)</f>
        <v>0</v>
      </c>
      <c r="T25" s="294">
        <f>SUM(T24)</f>
        <v>0</v>
      </c>
    </row>
    <row r="26" spans="1:20" s="200" customFormat="1" ht="17.25" thickTop="1" x14ac:dyDescent="0.3">
      <c r="A26" s="231" t="s">
        <v>134</v>
      </c>
      <c r="B26" s="232"/>
      <c r="C26" s="296" t="s">
        <v>135</v>
      </c>
      <c r="D26" s="234"/>
      <c r="E26" s="235"/>
      <c r="F26" s="236"/>
      <c r="G26" s="236"/>
      <c r="H26" s="236"/>
      <c r="I26" s="237"/>
      <c r="J26" s="238"/>
      <c r="K26" s="237"/>
      <c r="L26" s="237"/>
      <c r="M26" s="237"/>
      <c r="N26" s="237"/>
      <c r="O26" s="239"/>
      <c r="P26" s="239"/>
      <c r="Q26" s="240"/>
      <c r="R26" s="241"/>
      <c r="S26" s="241"/>
      <c r="T26" s="241"/>
    </row>
    <row r="27" spans="1:20" s="200" customFormat="1" ht="49.5" x14ac:dyDescent="0.3">
      <c r="A27" s="242" t="s">
        <v>136</v>
      </c>
      <c r="B27" s="243" t="s">
        <v>137</v>
      </c>
      <c r="C27" s="244" t="s">
        <v>138</v>
      </c>
      <c r="D27" s="245" t="s">
        <v>116</v>
      </c>
      <c r="E27" s="246">
        <v>1</v>
      </c>
      <c r="F27" s="247">
        <v>11226998.890000001</v>
      </c>
      <c r="G27" s="248">
        <f>E27*F27</f>
        <v>11226998.890000001</v>
      </c>
      <c r="H27" s="249">
        <f>E27</f>
        <v>1</v>
      </c>
      <c r="I27" s="250">
        <f>F27*H27</f>
        <v>11226998.890000001</v>
      </c>
      <c r="J27" s="251">
        <f>I27/G27</f>
        <v>1</v>
      </c>
      <c r="K27" s="252" t="s">
        <v>117</v>
      </c>
      <c r="L27" s="253" t="s">
        <v>117</v>
      </c>
      <c r="M27" s="254" t="s">
        <v>117</v>
      </c>
      <c r="N27" s="255">
        <v>0</v>
      </c>
      <c r="O27" s="256">
        <v>0</v>
      </c>
      <c r="P27" s="257">
        <f>O27-N27</f>
        <v>0</v>
      </c>
      <c r="Q27" s="258">
        <f>O27/I27</f>
        <v>0</v>
      </c>
      <c r="R27" s="259">
        <f>I27-O27</f>
        <v>11226998.890000001</v>
      </c>
      <c r="S27" s="260">
        <f>P27-T27</f>
        <v>0</v>
      </c>
      <c r="T27" s="261">
        <f>P27*$J$286</f>
        <v>0</v>
      </c>
    </row>
    <row r="28" spans="1:20" s="200" customFormat="1" ht="49.5" x14ac:dyDescent="0.3">
      <c r="A28" s="242" t="s">
        <v>139</v>
      </c>
      <c r="B28" s="243" t="s">
        <v>137</v>
      </c>
      <c r="C28" s="244" t="s">
        <v>140</v>
      </c>
      <c r="D28" s="245" t="s">
        <v>116</v>
      </c>
      <c r="E28" s="246">
        <v>1</v>
      </c>
      <c r="F28" s="247">
        <v>482807.68</v>
      </c>
      <c r="G28" s="248">
        <f>E28*F28</f>
        <v>482807.68</v>
      </c>
      <c r="H28" s="249">
        <f>E28</f>
        <v>1</v>
      </c>
      <c r="I28" s="250">
        <f>F28*H28</f>
        <v>482807.68</v>
      </c>
      <c r="J28" s="251">
        <f>I28/G28</f>
        <v>1</v>
      </c>
      <c r="K28" s="252" t="s">
        <v>117</v>
      </c>
      <c r="L28" s="253" t="s">
        <v>117</v>
      </c>
      <c r="M28" s="254" t="s">
        <v>117</v>
      </c>
      <c r="N28" s="255">
        <v>0</v>
      </c>
      <c r="O28" s="256">
        <v>0</v>
      </c>
      <c r="P28" s="257">
        <f>O28-N28</f>
        <v>0</v>
      </c>
      <c r="Q28" s="258">
        <f>O28/I28</f>
        <v>0</v>
      </c>
      <c r="R28" s="259">
        <f>I28-O28</f>
        <v>482807.68</v>
      </c>
      <c r="S28" s="260">
        <f>P28-T28</f>
        <v>0</v>
      </c>
      <c r="T28" s="261">
        <f>P28*$J$286</f>
        <v>0</v>
      </c>
    </row>
    <row r="29" spans="1:20" s="200" customFormat="1" ht="33.75" thickBot="1" x14ac:dyDescent="0.35">
      <c r="A29" s="242" t="s">
        <v>141</v>
      </c>
      <c r="B29" s="243" t="s">
        <v>142</v>
      </c>
      <c r="C29" s="244" t="s">
        <v>143</v>
      </c>
      <c r="D29" s="245" t="s">
        <v>116</v>
      </c>
      <c r="E29" s="246">
        <v>1</v>
      </c>
      <c r="F29" s="247">
        <v>191785.62</v>
      </c>
      <c r="G29" s="248">
        <f>E29*F29</f>
        <v>191785.62</v>
      </c>
      <c r="H29" s="249">
        <f>E29</f>
        <v>1</v>
      </c>
      <c r="I29" s="250">
        <f>F29*H29</f>
        <v>191785.62</v>
      </c>
      <c r="J29" s="251">
        <f>I29/G29</f>
        <v>1</v>
      </c>
      <c r="K29" s="252" t="s">
        <v>117</v>
      </c>
      <c r="L29" s="253" t="s">
        <v>117</v>
      </c>
      <c r="M29" s="254" t="s">
        <v>117</v>
      </c>
      <c r="N29" s="255">
        <v>0</v>
      </c>
      <c r="O29" s="256">
        <v>0</v>
      </c>
      <c r="P29" s="257">
        <f>O29-N29</f>
        <v>0</v>
      </c>
      <c r="Q29" s="258">
        <f>O29/I29</f>
        <v>0</v>
      </c>
      <c r="R29" s="259">
        <f>I29-O29</f>
        <v>191785.62</v>
      </c>
      <c r="S29" s="260">
        <f>P29-T29</f>
        <v>0</v>
      </c>
      <c r="T29" s="261">
        <f>P29*$J$286</f>
        <v>0</v>
      </c>
    </row>
    <row r="30" spans="1:20" s="200" customFormat="1" ht="18" thickTop="1" thickBot="1" x14ac:dyDescent="0.35">
      <c r="A30" s="277"/>
      <c r="B30" s="278"/>
      <c r="C30" s="279" t="s">
        <v>144</v>
      </c>
      <c r="D30" s="280"/>
      <c r="E30" s="281"/>
      <c r="F30" s="282"/>
      <c r="G30" s="283">
        <f>SUM(G27:G29)</f>
        <v>11901592.189999999</v>
      </c>
      <c r="H30" s="284"/>
      <c r="I30" s="285">
        <f>SUM(I27:I29)</f>
        <v>11901592.189999999</v>
      </c>
      <c r="J30" s="286">
        <f>I30/G30</f>
        <v>1</v>
      </c>
      <c r="K30" s="287"/>
      <c r="L30" s="288"/>
      <c r="M30" s="289"/>
      <c r="N30" s="290">
        <f>SUM(N27:N29)</f>
        <v>0</v>
      </c>
      <c r="O30" s="290">
        <f>SUM(O27:O29)</f>
        <v>0</v>
      </c>
      <c r="P30" s="290">
        <f>SUM(P27:P29)</f>
        <v>0</v>
      </c>
      <c r="Q30" s="291">
        <f t="shared" ref="Q30" si="21">O30/I30</f>
        <v>0</v>
      </c>
      <c r="R30" s="292">
        <f>SUM(R27:R29)</f>
        <v>11901592.189999999</v>
      </c>
      <c r="S30" s="293">
        <f>SUM(S27:S29)</f>
        <v>0</v>
      </c>
      <c r="T30" s="294">
        <f>SUM(T27:T29)</f>
        <v>0</v>
      </c>
    </row>
    <row r="31" spans="1:20" s="200" customFormat="1" ht="17.25" thickTop="1" x14ac:dyDescent="0.3">
      <c r="A31" s="231" t="s">
        <v>145</v>
      </c>
      <c r="B31" s="232"/>
      <c r="C31" s="233" t="s">
        <v>146</v>
      </c>
      <c r="D31" s="234"/>
      <c r="E31" s="235"/>
      <c r="F31" s="236"/>
      <c r="G31" s="236"/>
      <c r="H31" s="236"/>
      <c r="I31" s="237"/>
      <c r="J31" s="238"/>
      <c r="K31" s="237"/>
      <c r="L31" s="237"/>
      <c r="M31" s="237"/>
      <c r="N31" s="237"/>
      <c r="O31" s="239"/>
      <c r="P31" s="239"/>
      <c r="Q31" s="240"/>
      <c r="R31" s="241"/>
      <c r="S31" s="241"/>
      <c r="T31" s="241"/>
    </row>
    <row r="32" spans="1:20" s="200" customFormat="1" ht="16.5" x14ac:dyDescent="0.3">
      <c r="A32" s="242" t="s">
        <v>147</v>
      </c>
      <c r="B32" s="243" t="s">
        <v>148</v>
      </c>
      <c r="C32" s="244" t="s">
        <v>149</v>
      </c>
      <c r="D32" s="245" t="s">
        <v>116</v>
      </c>
      <c r="E32" s="246">
        <v>1</v>
      </c>
      <c r="F32" s="247">
        <v>557241.42000000004</v>
      </c>
      <c r="G32" s="248">
        <f t="shared" ref="G32:G33" si="22">E32*F32</f>
        <v>557241.42000000004</v>
      </c>
      <c r="H32" s="249">
        <f t="shared" ref="H32:H33" si="23">E32</f>
        <v>1</v>
      </c>
      <c r="I32" s="250">
        <f t="shared" ref="I32" si="24">F32*H32</f>
        <v>557241.42000000004</v>
      </c>
      <c r="J32" s="251">
        <f t="shared" ref="J32:J33" si="25">I32/G32</f>
        <v>1</v>
      </c>
      <c r="K32" s="252" t="s">
        <v>117</v>
      </c>
      <c r="L32" s="253" t="s">
        <v>117</v>
      </c>
      <c r="M32" s="254" t="s">
        <v>117</v>
      </c>
      <c r="N32" s="255">
        <v>0</v>
      </c>
      <c r="O32" s="256">
        <v>0</v>
      </c>
      <c r="P32" s="257">
        <f t="shared" ref="P32:P33" si="26">O32-N32</f>
        <v>0</v>
      </c>
      <c r="Q32" s="258">
        <f t="shared" ref="Q32:Q35" si="27">O32/I32</f>
        <v>0</v>
      </c>
      <c r="R32" s="259">
        <f t="shared" ref="R32:R33" si="28">I32-O32</f>
        <v>557241.42000000004</v>
      </c>
      <c r="S32" s="260">
        <f>P32-T32</f>
        <v>0</v>
      </c>
      <c r="T32" s="261">
        <f>P32*$J$286</f>
        <v>0</v>
      </c>
    </row>
    <row r="33" spans="1:20" s="200" customFormat="1" ht="17.25" thickBot="1" x14ac:dyDescent="0.35">
      <c r="A33" s="242" t="s">
        <v>150</v>
      </c>
      <c r="B33" s="243" t="s">
        <v>151</v>
      </c>
      <c r="C33" s="244" t="s">
        <v>152</v>
      </c>
      <c r="D33" s="245" t="s">
        <v>116</v>
      </c>
      <c r="E33" s="246">
        <v>1</v>
      </c>
      <c r="F33" s="247">
        <v>41220.49</v>
      </c>
      <c r="G33" s="248">
        <f t="shared" si="22"/>
        <v>41220.49</v>
      </c>
      <c r="H33" s="249">
        <f t="shared" si="23"/>
        <v>1</v>
      </c>
      <c r="I33" s="250">
        <f>F33*H33</f>
        <v>41220.49</v>
      </c>
      <c r="J33" s="251">
        <f t="shared" si="25"/>
        <v>1</v>
      </c>
      <c r="K33" s="252" t="s">
        <v>117</v>
      </c>
      <c r="L33" s="253" t="s">
        <v>117</v>
      </c>
      <c r="M33" s="254" t="s">
        <v>117</v>
      </c>
      <c r="N33" s="255">
        <v>0</v>
      </c>
      <c r="O33" s="256">
        <v>0</v>
      </c>
      <c r="P33" s="257">
        <f t="shared" si="26"/>
        <v>0</v>
      </c>
      <c r="Q33" s="258">
        <f t="shared" si="27"/>
        <v>0</v>
      </c>
      <c r="R33" s="259">
        <f t="shared" si="28"/>
        <v>41220.49</v>
      </c>
      <c r="S33" s="260">
        <f>P33-T33</f>
        <v>0</v>
      </c>
      <c r="T33" s="261">
        <f>P33*$J$286</f>
        <v>0</v>
      </c>
    </row>
    <row r="34" spans="1:20" s="200" customFormat="1" ht="18" thickTop="1" thickBot="1" x14ac:dyDescent="0.35">
      <c r="A34" s="277"/>
      <c r="B34" s="278"/>
      <c r="C34" s="279" t="s">
        <v>153</v>
      </c>
      <c r="D34" s="280"/>
      <c r="E34" s="281"/>
      <c r="F34" s="282"/>
      <c r="G34" s="283">
        <f>SUM(G32:G33)</f>
        <v>598461.91</v>
      </c>
      <c r="H34" s="284"/>
      <c r="I34" s="285">
        <f>SUM(I32:I33)</f>
        <v>598461.91</v>
      </c>
      <c r="J34" s="286">
        <f>I34/G34</f>
        <v>1</v>
      </c>
      <c r="K34" s="287"/>
      <c r="L34" s="288"/>
      <c r="M34" s="289"/>
      <c r="N34" s="290">
        <f>SUM(N32:N33)</f>
        <v>0</v>
      </c>
      <c r="O34" s="290">
        <f>SUM(O32:O33)</f>
        <v>0</v>
      </c>
      <c r="P34" s="290">
        <f>SUM(P32:P33)</f>
        <v>0</v>
      </c>
      <c r="Q34" s="291">
        <f t="shared" si="27"/>
        <v>0</v>
      </c>
      <c r="R34" s="292">
        <f>SUM(R32:R33)</f>
        <v>598461.91</v>
      </c>
      <c r="S34" s="293">
        <f>SUM(S32:S33)</f>
        <v>0</v>
      </c>
      <c r="T34" s="294">
        <f>SUM(T32:T33)</f>
        <v>0</v>
      </c>
    </row>
    <row r="35" spans="1:20" s="200" customFormat="1" ht="20.100000000000001" customHeight="1" thickTop="1" thickBot="1" x14ac:dyDescent="0.35">
      <c r="A35" s="297"/>
      <c r="B35" s="298"/>
      <c r="C35" s="299" t="s">
        <v>154</v>
      </c>
      <c r="D35" s="300"/>
      <c r="E35" s="301"/>
      <c r="F35" s="302"/>
      <c r="G35" s="303">
        <f>SUM(G18,G22,G25,G30,G34)</f>
        <v>12913178.859999999</v>
      </c>
      <c r="H35" s="304"/>
      <c r="I35" s="305">
        <f>SUM(I18,I22,I25,I30,I34)</f>
        <v>12913178.859999999</v>
      </c>
      <c r="J35" s="306">
        <f t="shared" ref="J35" si="29">I35/G35</f>
        <v>1</v>
      </c>
      <c r="K35" s="307"/>
      <c r="L35" s="308"/>
      <c r="M35" s="309"/>
      <c r="N35" s="310">
        <f>SUM(N18,N22,N25,N30,N34)</f>
        <v>0</v>
      </c>
      <c r="O35" s="310">
        <f>SUM(O18,O22,O25,O30,O34)</f>
        <v>0</v>
      </c>
      <c r="P35" s="310">
        <f>SUM(P18,P22,P25,P30,P34)</f>
        <v>0</v>
      </c>
      <c r="Q35" s="311">
        <f t="shared" si="27"/>
        <v>0</v>
      </c>
      <c r="R35" s="312">
        <f>SUM(R18,R22,R25,R30,R34)</f>
        <v>12913178.859999999</v>
      </c>
      <c r="S35" s="313">
        <f>SUM(S18,S22,S25,S30,S34)</f>
        <v>0</v>
      </c>
      <c r="T35" s="314">
        <f>SUM(T18,T22,T25,T30,T34)</f>
        <v>0</v>
      </c>
    </row>
    <row r="36" spans="1:20" s="230" customFormat="1" ht="24.95" customHeight="1" thickTop="1" thickBot="1" x14ac:dyDescent="0.3">
      <c r="A36" s="218"/>
      <c r="B36" s="219" t="s">
        <v>155</v>
      </c>
      <c r="C36" s="220" t="s">
        <v>156</v>
      </c>
      <c r="D36" s="221"/>
      <c r="E36" s="222"/>
      <c r="F36" s="223"/>
      <c r="G36" s="221"/>
      <c r="H36" s="224"/>
      <c r="I36" s="225"/>
      <c r="J36" s="225"/>
      <c r="K36" s="226"/>
      <c r="L36" s="226"/>
      <c r="M36" s="224"/>
      <c r="N36" s="224"/>
      <c r="O36" s="224"/>
      <c r="P36" s="224"/>
      <c r="Q36" s="227"/>
      <c r="R36" s="228"/>
      <c r="S36" s="229"/>
      <c r="T36" s="228"/>
    </row>
    <row r="37" spans="1:20" s="200" customFormat="1" ht="17.25" thickTop="1" x14ac:dyDescent="0.3">
      <c r="A37" s="231" t="s">
        <v>157</v>
      </c>
      <c r="B37" s="232"/>
      <c r="C37" s="233" t="s">
        <v>158</v>
      </c>
      <c r="D37" s="234"/>
      <c r="E37" s="235"/>
      <c r="F37" s="236"/>
      <c r="G37" s="236"/>
      <c r="H37" s="236"/>
      <c r="I37" s="237"/>
      <c r="J37" s="238"/>
      <c r="K37" s="237"/>
      <c r="L37" s="237"/>
      <c r="M37" s="237"/>
      <c r="N37" s="237"/>
      <c r="O37" s="239"/>
      <c r="P37" s="239"/>
      <c r="Q37" s="240"/>
      <c r="R37" s="241"/>
      <c r="S37" s="241"/>
      <c r="T37" s="241"/>
    </row>
    <row r="38" spans="1:20" s="200" customFormat="1" ht="16.5" customHeight="1" x14ac:dyDescent="0.3">
      <c r="A38" s="242" t="s">
        <v>159</v>
      </c>
      <c r="B38" s="243" t="s">
        <v>160</v>
      </c>
      <c r="C38" s="244" t="s">
        <v>161</v>
      </c>
      <c r="D38" s="245" t="s">
        <v>116</v>
      </c>
      <c r="E38" s="246">
        <v>1</v>
      </c>
      <c r="F38" s="247">
        <v>19434.900000000001</v>
      </c>
      <c r="G38" s="248">
        <v>19434.900000000001</v>
      </c>
      <c r="H38" s="249">
        <f>E38</f>
        <v>1</v>
      </c>
      <c r="I38" s="250">
        <f t="shared" ref="I38:I42" si="30">F38*H38</f>
        <v>19434.900000000001</v>
      </c>
      <c r="J38" s="251">
        <f t="shared" ref="J38:J43" si="31">I38/G38</f>
        <v>1</v>
      </c>
      <c r="K38" s="252" t="s">
        <v>117</v>
      </c>
      <c r="L38" s="253" t="s">
        <v>117</v>
      </c>
      <c r="M38" s="254" t="s">
        <v>117</v>
      </c>
      <c r="N38" s="255">
        <v>0</v>
      </c>
      <c r="O38" s="256">
        <v>0</v>
      </c>
      <c r="P38" s="257">
        <f>O38-N38</f>
        <v>0</v>
      </c>
      <c r="Q38" s="258">
        <f>O38/I38</f>
        <v>0</v>
      </c>
      <c r="R38" s="259">
        <f>I38-O38</f>
        <v>19434.900000000001</v>
      </c>
      <c r="S38" s="260">
        <f>P38-T38</f>
        <v>0</v>
      </c>
      <c r="T38" s="261">
        <f>P38*$J$286</f>
        <v>0</v>
      </c>
    </row>
    <row r="39" spans="1:20" s="200" customFormat="1" ht="16.5" x14ac:dyDescent="0.3">
      <c r="A39" s="242" t="s">
        <v>162</v>
      </c>
      <c r="B39" s="243" t="s">
        <v>160</v>
      </c>
      <c r="C39" s="244" t="s">
        <v>163</v>
      </c>
      <c r="D39" s="245" t="s">
        <v>116</v>
      </c>
      <c r="E39" s="246">
        <v>1</v>
      </c>
      <c r="F39" s="247">
        <v>4719.09</v>
      </c>
      <c r="G39" s="248">
        <v>4719.09</v>
      </c>
      <c r="H39" s="249">
        <f>E39</f>
        <v>1</v>
      </c>
      <c r="I39" s="250">
        <f t="shared" si="30"/>
        <v>4719.09</v>
      </c>
      <c r="J39" s="251">
        <f t="shared" si="31"/>
        <v>1</v>
      </c>
      <c r="K39" s="252" t="s">
        <v>117</v>
      </c>
      <c r="L39" s="253" t="s">
        <v>117</v>
      </c>
      <c r="M39" s="254" t="s">
        <v>117</v>
      </c>
      <c r="N39" s="255">
        <v>0</v>
      </c>
      <c r="O39" s="256">
        <v>0</v>
      </c>
      <c r="P39" s="257">
        <f>O39-N39</f>
        <v>0</v>
      </c>
      <c r="Q39" s="258">
        <f>O39/I39</f>
        <v>0</v>
      </c>
      <c r="R39" s="259">
        <f>I39-O39</f>
        <v>4719.09</v>
      </c>
      <c r="S39" s="260">
        <f>P39-T39</f>
        <v>0</v>
      </c>
      <c r="T39" s="261">
        <f>P39*$J$286</f>
        <v>0</v>
      </c>
    </row>
    <row r="40" spans="1:20" s="200" customFormat="1" ht="16.5" x14ac:dyDescent="0.3">
      <c r="A40" s="242" t="s">
        <v>164</v>
      </c>
      <c r="B40" s="243" t="s">
        <v>160</v>
      </c>
      <c r="C40" s="244" t="s">
        <v>165</v>
      </c>
      <c r="D40" s="245" t="s">
        <v>116</v>
      </c>
      <c r="E40" s="246">
        <v>1</v>
      </c>
      <c r="F40" s="247">
        <v>97947.5</v>
      </c>
      <c r="G40" s="248">
        <v>97947.5</v>
      </c>
      <c r="H40" s="249">
        <f>E40</f>
        <v>1</v>
      </c>
      <c r="I40" s="250">
        <f t="shared" si="30"/>
        <v>97947.5</v>
      </c>
      <c r="J40" s="251">
        <f t="shared" si="31"/>
        <v>1</v>
      </c>
      <c r="K40" s="252" t="s">
        <v>117</v>
      </c>
      <c r="L40" s="253" t="s">
        <v>117</v>
      </c>
      <c r="M40" s="254" t="s">
        <v>117</v>
      </c>
      <c r="N40" s="255">
        <v>0</v>
      </c>
      <c r="O40" s="256">
        <v>0</v>
      </c>
      <c r="P40" s="257">
        <f>O40-N40</f>
        <v>0</v>
      </c>
      <c r="Q40" s="258">
        <f>O40/I40</f>
        <v>0</v>
      </c>
      <c r="R40" s="259">
        <f>I40-O40</f>
        <v>97947.5</v>
      </c>
      <c r="S40" s="260">
        <f>P40-T40</f>
        <v>0</v>
      </c>
      <c r="T40" s="261">
        <f>P40*$J$286</f>
        <v>0</v>
      </c>
    </row>
    <row r="41" spans="1:20" s="200" customFormat="1" ht="16.5" x14ac:dyDescent="0.3">
      <c r="A41" s="242" t="s">
        <v>166</v>
      </c>
      <c r="B41" s="243" t="s">
        <v>160</v>
      </c>
      <c r="C41" s="244" t="s">
        <v>167</v>
      </c>
      <c r="D41" s="245" t="s">
        <v>116</v>
      </c>
      <c r="E41" s="246">
        <v>1</v>
      </c>
      <c r="F41" s="247">
        <v>164604.85999999999</v>
      </c>
      <c r="G41" s="248">
        <v>164604.85999999999</v>
      </c>
      <c r="H41" s="249">
        <f>E41</f>
        <v>1</v>
      </c>
      <c r="I41" s="250">
        <f t="shared" si="30"/>
        <v>164604.85999999999</v>
      </c>
      <c r="J41" s="251">
        <f t="shared" si="31"/>
        <v>1</v>
      </c>
      <c r="K41" s="252" t="s">
        <v>117</v>
      </c>
      <c r="L41" s="253" t="s">
        <v>117</v>
      </c>
      <c r="M41" s="254" t="s">
        <v>117</v>
      </c>
      <c r="N41" s="255">
        <v>0</v>
      </c>
      <c r="O41" s="256">
        <v>0</v>
      </c>
      <c r="P41" s="257">
        <f>O41-N41</f>
        <v>0</v>
      </c>
      <c r="Q41" s="258">
        <f>O41/I41</f>
        <v>0</v>
      </c>
      <c r="R41" s="259">
        <f>I41-O41</f>
        <v>164604.85999999999</v>
      </c>
      <c r="S41" s="260">
        <f>P41-T41</f>
        <v>0</v>
      </c>
      <c r="T41" s="261">
        <f>P41*$J$286</f>
        <v>0</v>
      </c>
    </row>
    <row r="42" spans="1:20" s="200" customFormat="1" ht="17.25" thickBot="1" x14ac:dyDescent="0.35">
      <c r="A42" s="242" t="s">
        <v>168</v>
      </c>
      <c r="B42" s="243" t="s">
        <v>160</v>
      </c>
      <c r="C42" s="244" t="s">
        <v>169</v>
      </c>
      <c r="D42" s="245" t="s">
        <v>116</v>
      </c>
      <c r="E42" s="246">
        <v>1</v>
      </c>
      <c r="F42" s="247">
        <v>11696.66</v>
      </c>
      <c r="G42" s="248">
        <v>11696.66</v>
      </c>
      <c r="H42" s="249">
        <f>E42</f>
        <v>1</v>
      </c>
      <c r="I42" s="250">
        <f t="shared" si="30"/>
        <v>11696.66</v>
      </c>
      <c r="J42" s="251">
        <f t="shared" si="31"/>
        <v>1</v>
      </c>
      <c r="K42" s="252" t="s">
        <v>117</v>
      </c>
      <c r="L42" s="253" t="s">
        <v>117</v>
      </c>
      <c r="M42" s="254" t="s">
        <v>117</v>
      </c>
      <c r="N42" s="255">
        <v>0</v>
      </c>
      <c r="O42" s="256">
        <v>0</v>
      </c>
      <c r="P42" s="257">
        <f>O42-N42</f>
        <v>0</v>
      </c>
      <c r="Q42" s="258">
        <f>O42/I42</f>
        <v>0</v>
      </c>
      <c r="R42" s="259">
        <f>I42-O42</f>
        <v>11696.66</v>
      </c>
      <c r="S42" s="260">
        <f>P42-T42</f>
        <v>0</v>
      </c>
      <c r="T42" s="261">
        <f>P42*$J$286</f>
        <v>0</v>
      </c>
    </row>
    <row r="43" spans="1:20" s="200" customFormat="1" ht="18" thickTop="1" thickBot="1" x14ac:dyDescent="0.35">
      <c r="A43" s="277"/>
      <c r="B43" s="278"/>
      <c r="C43" s="279" t="s">
        <v>170</v>
      </c>
      <c r="D43" s="280"/>
      <c r="E43" s="281"/>
      <c r="F43" s="282"/>
      <c r="G43" s="283">
        <f>SUM(G38:G42)</f>
        <v>298403.00999999995</v>
      </c>
      <c r="H43" s="284"/>
      <c r="I43" s="285">
        <f>SUM(I38:I42)</f>
        <v>298403.00999999995</v>
      </c>
      <c r="J43" s="286">
        <f t="shared" si="31"/>
        <v>1</v>
      </c>
      <c r="K43" s="287"/>
      <c r="L43" s="288"/>
      <c r="M43" s="289"/>
      <c r="N43" s="290">
        <f>SUM(N38:N42)</f>
        <v>0</v>
      </c>
      <c r="O43" s="290">
        <f>SUM(O38:O42)</f>
        <v>0</v>
      </c>
      <c r="P43" s="290">
        <f>SUM(P38:P42)</f>
        <v>0</v>
      </c>
      <c r="Q43" s="291">
        <f t="shared" ref="Q43" si="32">O43/I43</f>
        <v>0</v>
      </c>
      <c r="R43" s="292">
        <f>SUM(R38:R42)</f>
        <v>298403.00999999995</v>
      </c>
      <c r="S43" s="293">
        <f>SUM(S38:S42)</f>
        <v>0</v>
      </c>
      <c r="T43" s="294">
        <f>SUM(T38:T42)</f>
        <v>0</v>
      </c>
    </row>
    <row r="44" spans="1:20" s="200" customFormat="1" ht="17.25" thickTop="1" x14ac:dyDescent="0.3">
      <c r="A44" s="231" t="s">
        <v>171</v>
      </c>
      <c r="B44" s="232"/>
      <c r="C44" s="233" t="s">
        <v>172</v>
      </c>
      <c r="D44" s="234"/>
      <c r="E44" s="235"/>
      <c r="F44" s="236"/>
      <c r="G44" s="236"/>
      <c r="H44" s="236"/>
      <c r="I44" s="237"/>
      <c r="J44" s="238"/>
      <c r="K44" s="237"/>
      <c r="L44" s="237"/>
      <c r="M44" s="237"/>
      <c r="N44" s="237"/>
      <c r="O44" s="239"/>
      <c r="P44" s="239"/>
      <c r="Q44" s="240"/>
      <c r="R44" s="241"/>
      <c r="S44" s="241"/>
      <c r="T44" s="241"/>
    </row>
    <row r="45" spans="1:20" s="200" customFormat="1" ht="16.5" x14ac:dyDescent="0.3">
      <c r="A45" s="242" t="s">
        <v>173</v>
      </c>
      <c r="B45" s="243" t="s">
        <v>160</v>
      </c>
      <c r="C45" s="244" t="s">
        <v>174</v>
      </c>
      <c r="D45" s="245" t="s">
        <v>116</v>
      </c>
      <c r="E45" s="246">
        <v>1</v>
      </c>
      <c r="F45" s="247">
        <v>26995.74</v>
      </c>
      <c r="G45" s="248">
        <v>26995.74</v>
      </c>
      <c r="H45" s="249">
        <f t="shared" ref="H45:H50" si="33">E45</f>
        <v>1</v>
      </c>
      <c r="I45" s="250">
        <f t="shared" ref="I45:I50" si="34">F45*H45</f>
        <v>26995.74</v>
      </c>
      <c r="J45" s="251">
        <f t="shared" ref="J45:J51" si="35">I45/G45</f>
        <v>1</v>
      </c>
      <c r="K45" s="252" t="s">
        <v>117</v>
      </c>
      <c r="L45" s="253" t="s">
        <v>117</v>
      </c>
      <c r="M45" s="254" t="s">
        <v>117</v>
      </c>
      <c r="N45" s="255">
        <v>0</v>
      </c>
      <c r="O45" s="256">
        <v>0</v>
      </c>
      <c r="P45" s="257">
        <f t="shared" ref="P45:P50" si="36">O45-N45</f>
        <v>0</v>
      </c>
      <c r="Q45" s="258">
        <f t="shared" ref="Q45:Q51" si="37">O45/I45</f>
        <v>0</v>
      </c>
      <c r="R45" s="259">
        <f t="shared" ref="R45:R50" si="38">I45-O45</f>
        <v>26995.74</v>
      </c>
      <c r="S45" s="260">
        <f t="shared" ref="S45:S50" si="39">P45-T45</f>
        <v>0</v>
      </c>
      <c r="T45" s="261">
        <f t="shared" ref="T45:T50" si="40">P45*$J$286</f>
        <v>0</v>
      </c>
    </row>
    <row r="46" spans="1:20" s="200" customFormat="1" ht="16.5" x14ac:dyDescent="0.3">
      <c r="A46" s="242" t="s">
        <v>175</v>
      </c>
      <c r="B46" s="243" t="s">
        <v>176</v>
      </c>
      <c r="C46" s="244" t="s">
        <v>177</v>
      </c>
      <c r="D46" s="245" t="s">
        <v>116</v>
      </c>
      <c r="E46" s="246">
        <v>1</v>
      </c>
      <c r="F46" s="247">
        <v>45055.05</v>
      </c>
      <c r="G46" s="248">
        <v>45055.05</v>
      </c>
      <c r="H46" s="249">
        <f t="shared" si="33"/>
        <v>1</v>
      </c>
      <c r="I46" s="250">
        <f t="shared" si="34"/>
        <v>45055.05</v>
      </c>
      <c r="J46" s="251">
        <f t="shared" si="35"/>
        <v>1</v>
      </c>
      <c r="K46" s="252" t="s">
        <v>117</v>
      </c>
      <c r="L46" s="253" t="s">
        <v>117</v>
      </c>
      <c r="M46" s="254" t="s">
        <v>117</v>
      </c>
      <c r="N46" s="255">
        <v>0</v>
      </c>
      <c r="O46" s="256">
        <v>0</v>
      </c>
      <c r="P46" s="257">
        <f t="shared" si="36"/>
        <v>0</v>
      </c>
      <c r="Q46" s="258">
        <f t="shared" si="37"/>
        <v>0</v>
      </c>
      <c r="R46" s="259">
        <f t="shared" si="38"/>
        <v>45055.05</v>
      </c>
      <c r="S46" s="260">
        <f t="shared" si="39"/>
        <v>0</v>
      </c>
      <c r="T46" s="261">
        <f t="shared" si="40"/>
        <v>0</v>
      </c>
    </row>
    <row r="47" spans="1:20" s="200" customFormat="1" ht="16.5" x14ac:dyDescent="0.3">
      <c r="A47" s="242" t="s">
        <v>178</v>
      </c>
      <c r="B47" s="243" t="s">
        <v>176</v>
      </c>
      <c r="C47" s="244" t="s">
        <v>179</v>
      </c>
      <c r="D47" s="245" t="s">
        <v>116</v>
      </c>
      <c r="E47" s="246">
        <v>1</v>
      </c>
      <c r="F47" s="247">
        <v>5693.02</v>
      </c>
      <c r="G47" s="248">
        <v>5693.02</v>
      </c>
      <c r="H47" s="249">
        <f t="shared" si="33"/>
        <v>1</v>
      </c>
      <c r="I47" s="250">
        <f t="shared" si="34"/>
        <v>5693.02</v>
      </c>
      <c r="J47" s="251">
        <f t="shared" si="35"/>
        <v>1</v>
      </c>
      <c r="K47" s="252" t="s">
        <v>117</v>
      </c>
      <c r="L47" s="253" t="s">
        <v>117</v>
      </c>
      <c r="M47" s="254" t="s">
        <v>117</v>
      </c>
      <c r="N47" s="255">
        <v>0</v>
      </c>
      <c r="O47" s="256">
        <v>0</v>
      </c>
      <c r="P47" s="257">
        <f t="shared" si="36"/>
        <v>0</v>
      </c>
      <c r="Q47" s="258">
        <f t="shared" si="37"/>
        <v>0</v>
      </c>
      <c r="R47" s="259">
        <f t="shared" si="38"/>
        <v>5693.02</v>
      </c>
      <c r="S47" s="260">
        <f t="shared" si="39"/>
        <v>0</v>
      </c>
      <c r="T47" s="261">
        <f t="shared" si="40"/>
        <v>0</v>
      </c>
    </row>
    <row r="48" spans="1:20" s="200" customFormat="1" ht="16.5" x14ac:dyDescent="0.3">
      <c r="A48" s="242" t="s">
        <v>180</v>
      </c>
      <c r="B48" s="243" t="s">
        <v>176</v>
      </c>
      <c r="C48" s="244" t="s">
        <v>181</v>
      </c>
      <c r="D48" s="245" t="s">
        <v>116</v>
      </c>
      <c r="E48" s="246">
        <v>1</v>
      </c>
      <c r="F48" s="247">
        <v>169617.69</v>
      </c>
      <c r="G48" s="248">
        <v>169617.69</v>
      </c>
      <c r="H48" s="249">
        <f t="shared" si="33"/>
        <v>1</v>
      </c>
      <c r="I48" s="250">
        <f t="shared" si="34"/>
        <v>169617.69</v>
      </c>
      <c r="J48" s="251">
        <f t="shared" si="35"/>
        <v>1</v>
      </c>
      <c r="K48" s="252" t="s">
        <v>117</v>
      </c>
      <c r="L48" s="253" t="s">
        <v>117</v>
      </c>
      <c r="M48" s="254" t="s">
        <v>117</v>
      </c>
      <c r="N48" s="255">
        <v>0</v>
      </c>
      <c r="O48" s="256">
        <v>0</v>
      </c>
      <c r="P48" s="257">
        <f t="shared" si="36"/>
        <v>0</v>
      </c>
      <c r="Q48" s="258">
        <f t="shared" si="37"/>
        <v>0</v>
      </c>
      <c r="R48" s="259">
        <f t="shared" si="38"/>
        <v>169617.69</v>
      </c>
      <c r="S48" s="260">
        <f t="shared" si="39"/>
        <v>0</v>
      </c>
      <c r="T48" s="261">
        <f t="shared" si="40"/>
        <v>0</v>
      </c>
    </row>
    <row r="49" spans="1:20" s="200" customFormat="1" ht="16.5" x14ac:dyDescent="0.3">
      <c r="A49" s="242" t="s">
        <v>182</v>
      </c>
      <c r="B49" s="243" t="s">
        <v>176</v>
      </c>
      <c r="C49" s="244" t="s">
        <v>183</v>
      </c>
      <c r="D49" s="245" t="s">
        <v>116</v>
      </c>
      <c r="E49" s="246">
        <v>1</v>
      </c>
      <c r="F49" s="247">
        <v>125680.05</v>
      </c>
      <c r="G49" s="248">
        <v>125680.05</v>
      </c>
      <c r="H49" s="249">
        <f t="shared" si="33"/>
        <v>1</v>
      </c>
      <c r="I49" s="250">
        <f t="shared" si="34"/>
        <v>125680.05</v>
      </c>
      <c r="J49" s="251">
        <f t="shared" si="35"/>
        <v>1</v>
      </c>
      <c r="K49" s="252" t="s">
        <v>117</v>
      </c>
      <c r="L49" s="253" t="s">
        <v>117</v>
      </c>
      <c r="M49" s="254" t="s">
        <v>117</v>
      </c>
      <c r="N49" s="255">
        <v>0</v>
      </c>
      <c r="O49" s="256">
        <v>0</v>
      </c>
      <c r="P49" s="257">
        <f t="shared" si="36"/>
        <v>0</v>
      </c>
      <c r="Q49" s="258">
        <f t="shared" si="37"/>
        <v>0</v>
      </c>
      <c r="R49" s="259">
        <f t="shared" si="38"/>
        <v>125680.05</v>
      </c>
      <c r="S49" s="260">
        <f t="shared" si="39"/>
        <v>0</v>
      </c>
      <c r="T49" s="261">
        <f t="shared" si="40"/>
        <v>0</v>
      </c>
    </row>
    <row r="50" spans="1:20" s="200" customFormat="1" ht="17.25" thickBot="1" x14ac:dyDescent="0.35">
      <c r="A50" s="242" t="s">
        <v>184</v>
      </c>
      <c r="B50" s="243" t="s">
        <v>176</v>
      </c>
      <c r="C50" s="244" t="s">
        <v>185</v>
      </c>
      <c r="D50" s="245" t="s">
        <v>116</v>
      </c>
      <c r="E50" s="246">
        <v>1</v>
      </c>
      <c r="F50" s="247">
        <v>4578.87</v>
      </c>
      <c r="G50" s="248">
        <v>4578.87</v>
      </c>
      <c r="H50" s="249">
        <f t="shared" si="33"/>
        <v>1</v>
      </c>
      <c r="I50" s="250">
        <f t="shared" si="34"/>
        <v>4578.87</v>
      </c>
      <c r="J50" s="251">
        <f t="shared" si="35"/>
        <v>1</v>
      </c>
      <c r="K50" s="252" t="s">
        <v>117</v>
      </c>
      <c r="L50" s="253" t="s">
        <v>117</v>
      </c>
      <c r="M50" s="254" t="s">
        <v>117</v>
      </c>
      <c r="N50" s="255">
        <v>0</v>
      </c>
      <c r="O50" s="256">
        <v>0</v>
      </c>
      <c r="P50" s="257">
        <f t="shared" si="36"/>
        <v>0</v>
      </c>
      <c r="Q50" s="258">
        <f t="shared" si="37"/>
        <v>0</v>
      </c>
      <c r="R50" s="259">
        <f t="shared" si="38"/>
        <v>4578.87</v>
      </c>
      <c r="S50" s="260">
        <f t="shared" si="39"/>
        <v>0</v>
      </c>
      <c r="T50" s="261">
        <f t="shared" si="40"/>
        <v>0</v>
      </c>
    </row>
    <row r="51" spans="1:20" s="200" customFormat="1" ht="18" thickTop="1" thickBot="1" x14ac:dyDescent="0.35">
      <c r="A51" s="277"/>
      <c r="B51" s="278"/>
      <c r="C51" s="279" t="s">
        <v>186</v>
      </c>
      <c r="D51" s="280"/>
      <c r="E51" s="281"/>
      <c r="F51" s="282"/>
      <c r="G51" s="283">
        <f>SUM(G45:G50)</f>
        <v>377620.42</v>
      </c>
      <c r="H51" s="284"/>
      <c r="I51" s="285">
        <f>SUM(I45:I50)</f>
        <v>377620.42</v>
      </c>
      <c r="J51" s="286">
        <f t="shared" si="35"/>
        <v>1</v>
      </c>
      <c r="K51" s="287"/>
      <c r="L51" s="288"/>
      <c r="M51" s="289"/>
      <c r="N51" s="290">
        <f>SUM(N45:N50)</f>
        <v>0</v>
      </c>
      <c r="O51" s="290">
        <f>SUM(O45:O50)</f>
        <v>0</v>
      </c>
      <c r="P51" s="290">
        <f>SUM(P45:P50)</f>
        <v>0</v>
      </c>
      <c r="Q51" s="291">
        <f t="shared" si="37"/>
        <v>0</v>
      </c>
      <c r="R51" s="292">
        <f>SUM(R45:R50)</f>
        <v>377620.42</v>
      </c>
      <c r="S51" s="293">
        <f>SUM(S45:S50)</f>
        <v>0</v>
      </c>
      <c r="T51" s="294">
        <f>SUM(T45:T50)</f>
        <v>0</v>
      </c>
    </row>
    <row r="52" spans="1:20" s="200" customFormat="1" ht="17.25" thickTop="1" x14ac:dyDescent="0.3">
      <c r="A52" s="231" t="s">
        <v>187</v>
      </c>
      <c r="B52" s="232"/>
      <c r="C52" s="296" t="s">
        <v>188</v>
      </c>
      <c r="D52" s="234"/>
      <c r="E52" s="235"/>
      <c r="F52" s="236"/>
      <c r="G52" s="236"/>
      <c r="H52" s="236"/>
      <c r="I52" s="237"/>
      <c r="J52" s="238"/>
      <c r="K52" s="237"/>
      <c r="L52" s="237"/>
      <c r="M52" s="237"/>
      <c r="N52" s="237"/>
      <c r="O52" s="239"/>
      <c r="P52" s="239"/>
      <c r="Q52" s="240"/>
      <c r="R52" s="241"/>
      <c r="S52" s="241"/>
      <c r="T52" s="241"/>
    </row>
    <row r="53" spans="1:20" s="200" customFormat="1" ht="16.5" x14ac:dyDescent="0.3">
      <c r="A53" s="242" t="s">
        <v>189</v>
      </c>
      <c r="B53" s="243" t="s">
        <v>190</v>
      </c>
      <c r="C53" s="244" t="s">
        <v>191</v>
      </c>
      <c r="D53" s="245" t="s">
        <v>116</v>
      </c>
      <c r="E53" s="246">
        <v>1</v>
      </c>
      <c r="F53" s="247">
        <v>248824.16</v>
      </c>
      <c r="G53" s="248">
        <v>248824.16</v>
      </c>
      <c r="H53" s="249">
        <f>E53</f>
        <v>1</v>
      </c>
      <c r="I53" s="250">
        <f t="shared" ref="I53:I56" si="41">F53*H53</f>
        <v>248824.16</v>
      </c>
      <c r="J53" s="251">
        <f>I53/G53</f>
        <v>1</v>
      </c>
      <c r="K53" s="252" t="s">
        <v>117</v>
      </c>
      <c r="L53" s="253" t="s">
        <v>117</v>
      </c>
      <c r="M53" s="254" t="s">
        <v>117</v>
      </c>
      <c r="N53" s="255">
        <v>0</v>
      </c>
      <c r="O53" s="256">
        <v>0</v>
      </c>
      <c r="P53" s="257">
        <f>O53-N53</f>
        <v>0</v>
      </c>
      <c r="Q53" s="258">
        <f>O53/I53</f>
        <v>0</v>
      </c>
      <c r="R53" s="259">
        <f>I53-O53</f>
        <v>248824.16</v>
      </c>
      <c r="S53" s="260">
        <f>P53-T53</f>
        <v>0</v>
      </c>
      <c r="T53" s="261">
        <f>P53*$J$286</f>
        <v>0</v>
      </c>
    </row>
    <row r="54" spans="1:20" s="200" customFormat="1" ht="16.5" x14ac:dyDescent="0.3">
      <c r="A54" s="242" t="s">
        <v>192</v>
      </c>
      <c r="B54" s="243" t="s">
        <v>193</v>
      </c>
      <c r="C54" s="244" t="s">
        <v>194</v>
      </c>
      <c r="D54" s="245" t="s">
        <v>116</v>
      </c>
      <c r="E54" s="246">
        <v>1</v>
      </c>
      <c r="F54" s="247">
        <v>53767.86</v>
      </c>
      <c r="G54" s="248">
        <v>53767.86</v>
      </c>
      <c r="H54" s="249">
        <f>E54</f>
        <v>1</v>
      </c>
      <c r="I54" s="250">
        <f t="shared" si="41"/>
        <v>53767.86</v>
      </c>
      <c r="J54" s="251">
        <f>I54/G54</f>
        <v>1</v>
      </c>
      <c r="K54" s="252" t="s">
        <v>117</v>
      </c>
      <c r="L54" s="253" t="s">
        <v>117</v>
      </c>
      <c r="M54" s="254" t="s">
        <v>117</v>
      </c>
      <c r="N54" s="255">
        <v>0</v>
      </c>
      <c r="O54" s="256">
        <v>0</v>
      </c>
      <c r="P54" s="257">
        <f>O54-N54</f>
        <v>0</v>
      </c>
      <c r="Q54" s="258">
        <f>O54/I54</f>
        <v>0</v>
      </c>
      <c r="R54" s="259">
        <f>I54-O54</f>
        <v>53767.86</v>
      </c>
      <c r="S54" s="260">
        <f>P54-T54</f>
        <v>0</v>
      </c>
      <c r="T54" s="261">
        <f>P54*$J$286</f>
        <v>0</v>
      </c>
    </row>
    <row r="55" spans="1:20" s="200" customFormat="1" ht="16.5" x14ac:dyDescent="0.3">
      <c r="A55" s="242" t="s">
        <v>195</v>
      </c>
      <c r="B55" s="243" t="s">
        <v>196</v>
      </c>
      <c r="C55" s="244" t="s">
        <v>197</v>
      </c>
      <c r="D55" s="245" t="s">
        <v>116</v>
      </c>
      <c r="E55" s="246">
        <v>1</v>
      </c>
      <c r="F55" s="247">
        <v>120873.8</v>
      </c>
      <c r="G55" s="248">
        <v>120873.8</v>
      </c>
      <c r="H55" s="249">
        <f>E55</f>
        <v>1</v>
      </c>
      <c r="I55" s="250">
        <f t="shared" si="41"/>
        <v>120873.8</v>
      </c>
      <c r="J55" s="251">
        <f>I55/G55</f>
        <v>1</v>
      </c>
      <c r="K55" s="252" t="s">
        <v>117</v>
      </c>
      <c r="L55" s="253" t="s">
        <v>117</v>
      </c>
      <c r="M55" s="254" t="s">
        <v>117</v>
      </c>
      <c r="N55" s="255">
        <v>0</v>
      </c>
      <c r="O55" s="256">
        <v>0</v>
      </c>
      <c r="P55" s="257">
        <f>O55-N55</f>
        <v>0</v>
      </c>
      <c r="Q55" s="258">
        <f>O55/I55</f>
        <v>0</v>
      </c>
      <c r="R55" s="259">
        <f>I55-O55</f>
        <v>120873.8</v>
      </c>
      <c r="S55" s="260">
        <f>P55-T55</f>
        <v>0</v>
      </c>
      <c r="T55" s="261">
        <f>P55*$J$286</f>
        <v>0</v>
      </c>
    </row>
    <row r="56" spans="1:20" s="200" customFormat="1" ht="17.25" thickBot="1" x14ac:dyDescent="0.35">
      <c r="A56" s="242" t="s">
        <v>198</v>
      </c>
      <c r="B56" s="243" t="s">
        <v>199</v>
      </c>
      <c r="C56" s="244" t="s">
        <v>200</v>
      </c>
      <c r="D56" s="245" t="s">
        <v>116</v>
      </c>
      <c r="E56" s="246">
        <v>1</v>
      </c>
      <c r="F56" s="247">
        <v>176366.58</v>
      </c>
      <c r="G56" s="248">
        <v>176366.58</v>
      </c>
      <c r="H56" s="249">
        <f>E56</f>
        <v>1</v>
      </c>
      <c r="I56" s="250">
        <f t="shared" si="41"/>
        <v>176366.58</v>
      </c>
      <c r="J56" s="251">
        <f>I56/G56</f>
        <v>1</v>
      </c>
      <c r="K56" s="252" t="s">
        <v>117</v>
      </c>
      <c r="L56" s="253" t="s">
        <v>117</v>
      </c>
      <c r="M56" s="254" t="s">
        <v>117</v>
      </c>
      <c r="N56" s="255">
        <v>0</v>
      </c>
      <c r="O56" s="256">
        <v>0</v>
      </c>
      <c r="P56" s="257">
        <f>O56-N56</f>
        <v>0</v>
      </c>
      <c r="Q56" s="258">
        <f>O56/I56</f>
        <v>0</v>
      </c>
      <c r="R56" s="259">
        <f>I56-O56</f>
        <v>176366.58</v>
      </c>
      <c r="S56" s="260">
        <f>P56-T56</f>
        <v>0</v>
      </c>
      <c r="T56" s="261">
        <f>P56*$J$286</f>
        <v>0</v>
      </c>
    </row>
    <row r="57" spans="1:20" s="200" customFormat="1" ht="18" customHeight="1" thickTop="1" thickBot="1" x14ac:dyDescent="0.35">
      <c r="A57" s="315" t="s">
        <v>201</v>
      </c>
      <c r="B57" s="316"/>
      <c r="C57" s="316"/>
      <c r="D57" s="317"/>
      <c r="E57" s="281"/>
      <c r="F57" s="282"/>
      <c r="G57" s="283">
        <f>SUM(G53:G56)</f>
        <v>599832.4</v>
      </c>
      <c r="H57" s="284"/>
      <c r="I57" s="285">
        <f>SUM(I53:I56)</f>
        <v>599832.4</v>
      </c>
      <c r="J57" s="286">
        <f>I57/G57</f>
        <v>1</v>
      </c>
      <c r="K57" s="287"/>
      <c r="L57" s="288"/>
      <c r="M57" s="289"/>
      <c r="N57" s="290">
        <f>SUM(N53:N56)</f>
        <v>0</v>
      </c>
      <c r="O57" s="290">
        <f>SUM(O53:O56)</f>
        <v>0</v>
      </c>
      <c r="P57" s="290">
        <f>SUM(P53:P56)</f>
        <v>0</v>
      </c>
      <c r="Q57" s="291">
        <f t="shared" ref="Q57" si="42">O57/I57</f>
        <v>0</v>
      </c>
      <c r="R57" s="292">
        <f>SUM(R53:R56)</f>
        <v>599832.4</v>
      </c>
      <c r="S57" s="293">
        <f>SUM(S53:S56)</f>
        <v>0</v>
      </c>
      <c r="T57" s="294">
        <f>SUM(T53:T56)</f>
        <v>0</v>
      </c>
    </row>
    <row r="58" spans="1:20" s="200" customFormat="1" ht="17.25" thickTop="1" x14ac:dyDescent="0.3">
      <c r="A58" s="318" t="s">
        <v>202</v>
      </c>
      <c r="B58" s="319"/>
      <c r="C58" s="233" t="s">
        <v>203</v>
      </c>
      <c r="D58" s="234"/>
      <c r="E58" s="235"/>
      <c r="F58" s="236"/>
      <c r="G58" s="236"/>
      <c r="H58" s="236"/>
      <c r="I58" s="237"/>
      <c r="J58" s="238"/>
      <c r="K58" s="237"/>
      <c r="L58" s="237"/>
      <c r="M58" s="237"/>
      <c r="N58" s="237"/>
      <c r="O58" s="239"/>
      <c r="P58" s="239"/>
      <c r="Q58" s="240"/>
      <c r="R58" s="241"/>
      <c r="S58" s="241"/>
      <c r="T58" s="241"/>
    </row>
    <row r="59" spans="1:20" s="200" customFormat="1" ht="33" x14ac:dyDescent="0.3">
      <c r="A59" s="242" t="s">
        <v>204</v>
      </c>
      <c r="B59" s="243" t="s">
        <v>205</v>
      </c>
      <c r="C59" s="244" t="s">
        <v>206</v>
      </c>
      <c r="D59" s="245" t="s">
        <v>116</v>
      </c>
      <c r="E59" s="246">
        <v>1</v>
      </c>
      <c r="F59" s="247">
        <v>441025.87</v>
      </c>
      <c r="G59" s="248">
        <v>441025.87</v>
      </c>
      <c r="H59" s="249">
        <f>E59</f>
        <v>1</v>
      </c>
      <c r="I59" s="250">
        <f t="shared" ref="I59:I61" si="43">F59*H59</f>
        <v>441025.87</v>
      </c>
      <c r="J59" s="251">
        <f>I59/G59</f>
        <v>1</v>
      </c>
      <c r="K59" s="252" t="s">
        <v>117</v>
      </c>
      <c r="L59" s="253" t="s">
        <v>117</v>
      </c>
      <c r="M59" s="254" t="s">
        <v>117</v>
      </c>
      <c r="N59" s="255">
        <v>0</v>
      </c>
      <c r="O59" s="256">
        <v>0</v>
      </c>
      <c r="P59" s="257">
        <f>O59-N59</f>
        <v>0</v>
      </c>
      <c r="Q59" s="258">
        <f>O59/I59</f>
        <v>0</v>
      </c>
      <c r="R59" s="259">
        <f>I59-O59</f>
        <v>441025.87</v>
      </c>
      <c r="S59" s="260">
        <f>P59-T59</f>
        <v>0</v>
      </c>
      <c r="T59" s="261">
        <f>P59*$J$286</f>
        <v>0</v>
      </c>
    </row>
    <row r="60" spans="1:20" s="200" customFormat="1" ht="16.5" x14ac:dyDescent="0.3">
      <c r="A60" s="242" t="s">
        <v>207</v>
      </c>
      <c r="B60" s="243" t="s">
        <v>208</v>
      </c>
      <c r="C60" s="244" t="s">
        <v>209</v>
      </c>
      <c r="D60" s="245" t="s">
        <v>116</v>
      </c>
      <c r="E60" s="246">
        <v>1</v>
      </c>
      <c r="F60" s="247">
        <v>113552.44</v>
      </c>
      <c r="G60" s="248">
        <v>113552.44</v>
      </c>
      <c r="H60" s="249">
        <f>E60</f>
        <v>1</v>
      </c>
      <c r="I60" s="250">
        <f t="shared" si="43"/>
        <v>113552.44</v>
      </c>
      <c r="J60" s="251">
        <f>I60/G60</f>
        <v>1</v>
      </c>
      <c r="K60" s="252" t="s">
        <v>117</v>
      </c>
      <c r="L60" s="253" t="s">
        <v>117</v>
      </c>
      <c r="M60" s="254" t="s">
        <v>117</v>
      </c>
      <c r="N60" s="255">
        <v>0</v>
      </c>
      <c r="O60" s="256">
        <v>0</v>
      </c>
      <c r="P60" s="257">
        <f>O60-N60</f>
        <v>0</v>
      </c>
      <c r="Q60" s="258">
        <f>O60/I60</f>
        <v>0</v>
      </c>
      <c r="R60" s="259">
        <f>I60-O60</f>
        <v>113552.44</v>
      </c>
      <c r="S60" s="260">
        <f>P60-T60</f>
        <v>0</v>
      </c>
      <c r="T60" s="261">
        <f>P60*$J$286</f>
        <v>0</v>
      </c>
    </row>
    <row r="61" spans="1:20" s="200" customFormat="1" ht="17.25" thickBot="1" x14ac:dyDescent="0.35">
      <c r="A61" s="242" t="s">
        <v>210</v>
      </c>
      <c r="B61" s="243" t="s">
        <v>211</v>
      </c>
      <c r="C61" s="244" t="s">
        <v>212</v>
      </c>
      <c r="D61" s="245" t="s">
        <v>116</v>
      </c>
      <c r="E61" s="246">
        <v>1</v>
      </c>
      <c r="F61" s="247">
        <v>19800.64</v>
      </c>
      <c r="G61" s="248">
        <v>19800.64</v>
      </c>
      <c r="H61" s="249">
        <f>E61</f>
        <v>1</v>
      </c>
      <c r="I61" s="250">
        <f t="shared" si="43"/>
        <v>19800.64</v>
      </c>
      <c r="J61" s="251">
        <f>I61/G61</f>
        <v>1</v>
      </c>
      <c r="K61" s="252" t="s">
        <v>117</v>
      </c>
      <c r="L61" s="253" t="s">
        <v>117</v>
      </c>
      <c r="M61" s="254" t="s">
        <v>117</v>
      </c>
      <c r="N61" s="255">
        <v>0</v>
      </c>
      <c r="O61" s="256">
        <v>0</v>
      </c>
      <c r="P61" s="257">
        <f>O61-N61</f>
        <v>0</v>
      </c>
      <c r="Q61" s="258">
        <f>O61/I61</f>
        <v>0</v>
      </c>
      <c r="R61" s="259">
        <f>I61-O61</f>
        <v>19800.64</v>
      </c>
      <c r="S61" s="260">
        <f>P61-T61</f>
        <v>0</v>
      </c>
      <c r="T61" s="261">
        <f>P61*$J$286</f>
        <v>0</v>
      </c>
    </row>
    <row r="62" spans="1:20" s="200" customFormat="1" ht="18" thickTop="1" thickBot="1" x14ac:dyDescent="0.35">
      <c r="A62" s="320" t="s">
        <v>213</v>
      </c>
      <c r="B62" s="279"/>
      <c r="C62" s="279"/>
      <c r="D62" s="280"/>
      <c r="E62" s="281"/>
      <c r="F62" s="282"/>
      <c r="G62" s="283">
        <f>SUM(G59:G61)</f>
        <v>574378.95000000007</v>
      </c>
      <c r="H62" s="284"/>
      <c r="I62" s="285">
        <f>SUM(I59:I61)</f>
        <v>574378.95000000007</v>
      </c>
      <c r="J62" s="286">
        <f>I62/G62</f>
        <v>1</v>
      </c>
      <c r="K62" s="287"/>
      <c r="L62" s="288"/>
      <c r="M62" s="289"/>
      <c r="N62" s="290">
        <f>SUM(N59:N61)</f>
        <v>0</v>
      </c>
      <c r="O62" s="290">
        <f>SUM(O59:O61)</f>
        <v>0</v>
      </c>
      <c r="P62" s="290">
        <f>SUM(P59:P61)</f>
        <v>0</v>
      </c>
      <c r="Q62" s="291">
        <f t="shared" ref="Q62" si="44">O62/I62</f>
        <v>0</v>
      </c>
      <c r="R62" s="292">
        <f>SUM(R59:R61)</f>
        <v>574378.95000000007</v>
      </c>
      <c r="S62" s="293">
        <f>SUM(S59:S61)</f>
        <v>0</v>
      </c>
      <c r="T62" s="294">
        <f>SUM(T59:T61)</f>
        <v>0</v>
      </c>
    </row>
    <row r="63" spans="1:20" s="200" customFormat="1" ht="17.25" thickTop="1" x14ac:dyDescent="0.3">
      <c r="A63" s="318" t="s">
        <v>214</v>
      </c>
      <c r="B63" s="319"/>
      <c r="C63" s="233" t="s">
        <v>215</v>
      </c>
      <c r="D63" s="234"/>
      <c r="E63" s="235"/>
      <c r="F63" s="236"/>
      <c r="G63" s="236"/>
      <c r="H63" s="236"/>
      <c r="I63" s="237"/>
      <c r="J63" s="238"/>
      <c r="K63" s="237"/>
      <c r="L63" s="237"/>
      <c r="M63" s="237"/>
      <c r="N63" s="237"/>
      <c r="O63" s="239"/>
      <c r="P63" s="239"/>
      <c r="Q63" s="240"/>
      <c r="R63" s="241"/>
      <c r="S63" s="241"/>
      <c r="T63" s="241"/>
    </row>
    <row r="64" spans="1:20" s="200" customFormat="1" ht="16.5" x14ac:dyDescent="0.3">
      <c r="A64" s="242" t="s">
        <v>216</v>
      </c>
      <c r="B64" s="243" t="s">
        <v>217</v>
      </c>
      <c r="C64" s="244" t="s">
        <v>218</v>
      </c>
      <c r="D64" s="245" t="s">
        <v>116</v>
      </c>
      <c r="E64" s="246">
        <v>1</v>
      </c>
      <c r="F64" s="247">
        <v>23971.56</v>
      </c>
      <c r="G64" s="248">
        <v>23971.56</v>
      </c>
      <c r="H64" s="249">
        <f t="shared" ref="H64:H69" si="45">E64</f>
        <v>1</v>
      </c>
      <c r="I64" s="250">
        <f t="shared" ref="I64:I69" si="46">F64*H64</f>
        <v>23971.56</v>
      </c>
      <c r="J64" s="251">
        <f t="shared" ref="J64:J70" si="47">I64/G64</f>
        <v>1</v>
      </c>
      <c r="K64" s="252" t="s">
        <v>117</v>
      </c>
      <c r="L64" s="253" t="s">
        <v>117</v>
      </c>
      <c r="M64" s="254" t="s">
        <v>117</v>
      </c>
      <c r="N64" s="255">
        <v>0</v>
      </c>
      <c r="O64" s="256">
        <v>0</v>
      </c>
      <c r="P64" s="257">
        <f t="shared" ref="P64:P69" si="48">O64-N64</f>
        <v>0</v>
      </c>
      <c r="Q64" s="258">
        <f t="shared" ref="Q64:Q70" si="49">O64/I64</f>
        <v>0</v>
      </c>
      <c r="R64" s="259">
        <f t="shared" ref="R64:R69" si="50">I64-O64</f>
        <v>23971.56</v>
      </c>
      <c r="S64" s="260">
        <f t="shared" ref="S64:S69" si="51">P64-T64</f>
        <v>0</v>
      </c>
      <c r="T64" s="261">
        <f t="shared" ref="T64:T69" si="52">P64*$J$286</f>
        <v>0</v>
      </c>
    </row>
    <row r="65" spans="1:20" s="200" customFormat="1" ht="16.5" x14ac:dyDescent="0.3">
      <c r="A65" s="242" t="s">
        <v>219</v>
      </c>
      <c r="B65" s="243" t="s">
        <v>220</v>
      </c>
      <c r="C65" s="244" t="s">
        <v>221</v>
      </c>
      <c r="D65" s="245" t="s">
        <v>116</v>
      </c>
      <c r="E65" s="246">
        <v>1</v>
      </c>
      <c r="F65" s="247">
        <v>53649.599999999999</v>
      </c>
      <c r="G65" s="248">
        <v>53649.599999999999</v>
      </c>
      <c r="H65" s="249">
        <f t="shared" si="45"/>
        <v>1</v>
      </c>
      <c r="I65" s="250">
        <f t="shared" si="46"/>
        <v>53649.599999999999</v>
      </c>
      <c r="J65" s="251">
        <f t="shared" si="47"/>
        <v>1</v>
      </c>
      <c r="K65" s="252" t="s">
        <v>117</v>
      </c>
      <c r="L65" s="253" t="s">
        <v>117</v>
      </c>
      <c r="M65" s="254" t="s">
        <v>117</v>
      </c>
      <c r="N65" s="255">
        <v>0</v>
      </c>
      <c r="O65" s="256">
        <v>0</v>
      </c>
      <c r="P65" s="257">
        <f t="shared" si="48"/>
        <v>0</v>
      </c>
      <c r="Q65" s="258">
        <f t="shared" si="49"/>
        <v>0</v>
      </c>
      <c r="R65" s="259">
        <f t="shared" si="50"/>
        <v>53649.599999999999</v>
      </c>
      <c r="S65" s="260">
        <f t="shared" si="51"/>
        <v>0</v>
      </c>
      <c r="T65" s="261">
        <f t="shared" si="52"/>
        <v>0</v>
      </c>
    </row>
    <row r="66" spans="1:20" s="200" customFormat="1" ht="16.5" x14ac:dyDescent="0.3">
      <c r="A66" s="242" t="s">
        <v>222</v>
      </c>
      <c r="B66" s="243" t="s">
        <v>223</v>
      </c>
      <c r="C66" s="244" t="s">
        <v>224</v>
      </c>
      <c r="D66" s="245" t="s">
        <v>116</v>
      </c>
      <c r="E66" s="246">
        <v>1</v>
      </c>
      <c r="F66" s="247">
        <v>49268.87</v>
      </c>
      <c r="G66" s="248">
        <v>49268.87</v>
      </c>
      <c r="H66" s="249">
        <f t="shared" si="45"/>
        <v>1</v>
      </c>
      <c r="I66" s="250">
        <f t="shared" si="46"/>
        <v>49268.87</v>
      </c>
      <c r="J66" s="251">
        <f t="shared" si="47"/>
        <v>1</v>
      </c>
      <c r="K66" s="252" t="s">
        <v>117</v>
      </c>
      <c r="L66" s="253" t="s">
        <v>117</v>
      </c>
      <c r="M66" s="254" t="s">
        <v>117</v>
      </c>
      <c r="N66" s="255">
        <v>0</v>
      </c>
      <c r="O66" s="256">
        <v>0</v>
      </c>
      <c r="P66" s="257">
        <f t="shared" si="48"/>
        <v>0</v>
      </c>
      <c r="Q66" s="258">
        <f t="shared" si="49"/>
        <v>0</v>
      </c>
      <c r="R66" s="259">
        <f t="shared" si="50"/>
        <v>49268.87</v>
      </c>
      <c r="S66" s="260">
        <f t="shared" si="51"/>
        <v>0</v>
      </c>
      <c r="T66" s="261">
        <f t="shared" si="52"/>
        <v>0</v>
      </c>
    </row>
    <row r="67" spans="1:20" s="200" customFormat="1" ht="16.5" x14ac:dyDescent="0.3">
      <c r="A67" s="242" t="s">
        <v>225</v>
      </c>
      <c r="B67" s="243" t="s">
        <v>226</v>
      </c>
      <c r="C67" s="244" t="s">
        <v>227</v>
      </c>
      <c r="D67" s="245" t="s">
        <v>116</v>
      </c>
      <c r="E67" s="246">
        <v>1</v>
      </c>
      <c r="F67" s="247">
        <v>4872.72</v>
      </c>
      <c r="G67" s="248">
        <v>4872.72</v>
      </c>
      <c r="H67" s="249">
        <f t="shared" si="45"/>
        <v>1</v>
      </c>
      <c r="I67" s="250">
        <f t="shared" si="46"/>
        <v>4872.72</v>
      </c>
      <c r="J67" s="251">
        <f t="shared" si="47"/>
        <v>1</v>
      </c>
      <c r="K67" s="252" t="s">
        <v>117</v>
      </c>
      <c r="L67" s="253" t="s">
        <v>117</v>
      </c>
      <c r="M67" s="254" t="s">
        <v>117</v>
      </c>
      <c r="N67" s="255">
        <v>0</v>
      </c>
      <c r="O67" s="256">
        <v>0</v>
      </c>
      <c r="P67" s="257">
        <f t="shared" si="48"/>
        <v>0</v>
      </c>
      <c r="Q67" s="258">
        <f t="shared" si="49"/>
        <v>0</v>
      </c>
      <c r="R67" s="259">
        <f t="shared" si="50"/>
        <v>4872.72</v>
      </c>
      <c r="S67" s="260">
        <f t="shared" si="51"/>
        <v>0</v>
      </c>
      <c r="T67" s="261">
        <f t="shared" si="52"/>
        <v>0</v>
      </c>
    </row>
    <row r="68" spans="1:20" s="200" customFormat="1" ht="16.5" x14ac:dyDescent="0.3">
      <c r="A68" s="242" t="s">
        <v>228</v>
      </c>
      <c r="B68" s="243" t="s">
        <v>229</v>
      </c>
      <c r="C68" s="244" t="s">
        <v>230</v>
      </c>
      <c r="D68" s="245" t="s">
        <v>116</v>
      </c>
      <c r="E68" s="246">
        <v>1</v>
      </c>
      <c r="F68" s="247">
        <v>84697.81</v>
      </c>
      <c r="G68" s="248">
        <v>84697.81</v>
      </c>
      <c r="H68" s="249">
        <f t="shared" si="45"/>
        <v>1</v>
      </c>
      <c r="I68" s="250">
        <f t="shared" si="46"/>
        <v>84697.81</v>
      </c>
      <c r="J68" s="251">
        <f t="shared" si="47"/>
        <v>1</v>
      </c>
      <c r="K68" s="252" t="s">
        <v>117</v>
      </c>
      <c r="L68" s="253" t="s">
        <v>117</v>
      </c>
      <c r="M68" s="254" t="s">
        <v>117</v>
      </c>
      <c r="N68" s="255">
        <v>0</v>
      </c>
      <c r="O68" s="256">
        <v>0</v>
      </c>
      <c r="P68" s="257">
        <f t="shared" si="48"/>
        <v>0</v>
      </c>
      <c r="Q68" s="258">
        <f t="shared" si="49"/>
        <v>0</v>
      </c>
      <c r="R68" s="259">
        <f t="shared" si="50"/>
        <v>84697.81</v>
      </c>
      <c r="S68" s="260">
        <f t="shared" si="51"/>
        <v>0</v>
      </c>
      <c r="T68" s="261">
        <f t="shared" si="52"/>
        <v>0</v>
      </c>
    </row>
    <row r="69" spans="1:20" s="200" customFormat="1" ht="17.25" thickBot="1" x14ac:dyDescent="0.35">
      <c r="A69" s="242" t="s">
        <v>231</v>
      </c>
      <c r="B69" s="243" t="s">
        <v>232</v>
      </c>
      <c r="C69" s="244" t="s">
        <v>233</v>
      </c>
      <c r="D69" s="245" t="s">
        <v>116</v>
      </c>
      <c r="E69" s="246">
        <v>1</v>
      </c>
      <c r="F69" s="247">
        <v>52608.06</v>
      </c>
      <c r="G69" s="248">
        <v>52608.06</v>
      </c>
      <c r="H69" s="249">
        <f t="shared" si="45"/>
        <v>1</v>
      </c>
      <c r="I69" s="250">
        <f t="shared" si="46"/>
        <v>52608.06</v>
      </c>
      <c r="J69" s="251">
        <f t="shared" si="47"/>
        <v>1</v>
      </c>
      <c r="K69" s="252" t="s">
        <v>117</v>
      </c>
      <c r="L69" s="253" t="s">
        <v>117</v>
      </c>
      <c r="M69" s="254" t="s">
        <v>117</v>
      </c>
      <c r="N69" s="255">
        <v>0</v>
      </c>
      <c r="O69" s="256">
        <v>0</v>
      </c>
      <c r="P69" s="257">
        <f t="shared" si="48"/>
        <v>0</v>
      </c>
      <c r="Q69" s="258">
        <f t="shared" si="49"/>
        <v>0</v>
      </c>
      <c r="R69" s="259">
        <f t="shared" si="50"/>
        <v>52608.06</v>
      </c>
      <c r="S69" s="260">
        <f t="shared" si="51"/>
        <v>0</v>
      </c>
      <c r="T69" s="261">
        <f t="shared" si="52"/>
        <v>0</v>
      </c>
    </row>
    <row r="70" spans="1:20" s="200" customFormat="1" ht="18" thickTop="1" thickBot="1" x14ac:dyDescent="0.35">
      <c r="A70" s="320" t="s">
        <v>234</v>
      </c>
      <c r="B70" s="279"/>
      <c r="C70" s="279"/>
      <c r="D70" s="280"/>
      <c r="E70" s="281"/>
      <c r="F70" s="282"/>
      <c r="G70" s="283">
        <f>SUM(G64:G69)</f>
        <v>269068.62</v>
      </c>
      <c r="H70" s="284"/>
      <c r="I70" s="285">
        <f>SUM(I64:I69)</f>
        <v>269068.62</v>
      </c>
      <c r="J70" s="286">
        <f t="shared" si="47"/>
        <v>1</v>
      </c>
      <c r="K70" s="287"/>
      <c r="L70" s="288"/>
      <c r="M70" s="289"/>
      <c r="N70" s="290">
        <f>SUM(N64:N69)</f>
        <v>0</v>
      </c>
      <c r="O70" s="290">
        <f>SUM(O64:O69)</f>
        <v>0</v>
      </c>
      <c r="P70" s="290">
        <f>SUM(P64:P69)</f>
        <v>0</v>
      </c>
      <c r="Q70" s="291">
        <f t="shared" si="49"/>
        <v>0</v>
      </c>
      <c r="R70" s="292">
        <f>SUM(R64:R69)</f>
        <v>269068.62</v>
      </c>
      <c r="S70" s="293">
        <f>SUM(S64:S69)</f>
        <v>0</v>
      </c>
      <c r="T70" s="294">
        <f>SUM(T64:T69)</f>
        <v>0</v>
      </c>
    </row>
    <row r="71" spans="1:20" s="200" customFormat="1" ht="17.25" thickTop="1" x14ac:dyDescent="0.3">
      <c r="A71" s="318" t="s">
        <v>235</v>
      </c>
      <c r="B71" s="319"/>
      <c r="C71" s="233" t="s">
        <v>236</v>
      </c>
      <c r="D71" s="234"/>
      <c r="E71" s="235"/>
      <c r="F71" s="236"/>
      <c r="G71" s="236"/>
      <c r="H71" s="236"/>
      <c r="I71" s="237"/>
      <c r="J71" s="238"/>
      <c r="K71" s="237"/>
      <c r="L71" s="237"/>
      <c r="M71" s="237"/>
      <c r="N71" s="237"/>
      <c r="O71" s="239"/>
      <c r="P71" s="239"/>
      <c r="Q71" s="240"/>
      <c r="R71" s="241"/>
      <c r="S71" s="241"/>
      <c r="T71" s="241"/>
    </row>
    <row r="72" spans="1:20" s="200" customFormat="1" ht="16.5" x14ac:dyDescent="0.3">
      <c r="A72" s="242" t="s">
        <v>237</v>
      </c>
      <c r="B72" s="243" t="s">
        <v>238</v>
      </c>
      <c r="C72" s="244" t="s">
        <v>239</v>
      </c>
      <c r="D72" s="245" t="s">
        <v>116</v>
      </c>
      <c r="E72" s="246">
        <v>1</v>
      </c>
      <c r="F72" s="247">
        <v>44056.15</v>
      </c>
      <c r="G72" s="248">
        <v>44056.15</v>
      </c>
      <c r="H72" s="249">
        <f t="shared" ref="H72:H78" si="53">E72</f>
        <v>1</v>
      </c>
      <c r="I72" s="250">
        <f t="shared" ref="I72:I78" si="54">F72*H72</f>
        <v>44056.15</v>
      </c>
      <c r="J72" s="251">
        <f t="shared" ref="J72:J80" si="55">I72/G72</f>
        <v>1</v>
      </c>
      <c r="K72" s="252" t="s">
        <v>117</v>
      </c>
      <c r="L72" s="253" t="s">
        <v>117</v>
      </c>
      <c r="M72" s="254" t="s">
        <v>117</v>
      </c>
      <c r="N72" s="255">
        <v>0</v>
      </c>
      <c r="O72" s="256">
        <v>0</v>
      </c>
      <c r="P72" s="257">
        <f t="shared" ref="P72:P78" si="56">O72-N72</f>
        <v>0</v>
      </c>
      <c r="Q72" s="258">
        <f t="shared" ref="Q72:Q80" si="57">O72/I72</f>
        <v>0</v>
      </c>
      <c r="R72" s="259">
        <f t="shared" ref="R72:R78" si="58">I72-O72</f>
        <v>44056.15</v>
      </c>
      <c r="S72" s="260">
        <f t="shared" ref="S72:S78" si="59">P72-T72</f>
        <v>0</v>
      </c>
      <c r="T72" s="261">
        <f t="shared" ref="T72:T78" si="60">P72*$J$286</f>
        <v>0</v>
      </c>
    </row>
    <row r="73" spans="1:20" s="200" customFormat="1" ht="16.5" x14ac:dyDescent="0.3">
      <c r="A73" s="242" t="s">
        <v>240</v>
      </c>
      <c r="B73" s="243" t="s">
        <v>241</v>
      </c>
      <c r="C73" s="244" t="s">
        <v>242</v>
      </c>
      <c r="D73" s="245" t="s">
        <v>116</v>
      </c>
      <c r="E73" s="246">
        <v>1</v>
      </c>
      <c r="F73" s="247">
        <v>9134.02</v>
      </c>
      <c r="G73" s="248">
        <v>9134.02</v>
      </c>
      <c r="H73" s="249">
        <f t="shared" si="53"/>
        <v>1</v>
      </c>
      <c r="I73" s="250">
        <f>F73*H73</f>
        <v>9134.02</v>
      </c>
      <c r="J73" s="251">
        <f t="shared" si="55"/>
        <v>1</v>
      </c>
      <c r="K73" s="252" t="s">
        <v>117</v>
      </c>
      <c r="L73" s="253" t="s">
        <v>117</v>
      </c>
      <c r="M73" s="254" t="s">
        <v>117</v>
      </c>
      <c r="N73" s="255">
        <v>0</v>
      </c>
      <c r="O73" s="256">
        <v>0</v>
      </c>
      <c r="P73" s="257">
        <f t="shared" si="56"/>
        <v>0</v>
      </c>
      <c r="Q73" s="258">
        <f t="shared" si="57"/>
        <v>0</v>
      </c>
      <c r="R73" s="259">
        <f t="shared" si="58"/>
        <v>9134.02</v>
      </c>
      <c r="S73" s="260">
        <f t="shared" si="59"/>
        <v>0</v>
      </c>
      <c r="T73" s="261">
        <f t="shared" si="60"/>
        <v>0</v>
      </c>
    </row>
    <row r="74" spans="1:20" s="200" customFormat="1" ht="16.5" x14ac:dyDescent="0.3">
      <c r="A74" s="242" t="s">
        <v>243</v>
      </c>
      <c r="B74" s="243" t="s">
        <v>244</v>
      </c>
      <c r="C74" s="244" t="s">
        <v>245</v>
      </c>
      <c r="D74" s="245" t="s">
        <v>116</v>
      </c>
      <c r="E74" s="246">
        <v>1</v>
      </c>
      <c r="F74" s="247">
        <v>34596.839999999997</v>
      </c>
      <c r="G74" s="248">
        <v>34596.839999999997</v>
      </c>
      <c r="H74" s="249">
        <f t="shared" si="53"/>
        <v>1</v>
      </c>
      <c r="I74" s="250">
        <f t="shared" si="54"/>
        <v>34596.839999999997</v>
      </c>
      <c r="J74" s="251">
        <f t="shared" si="55"/>
        <v>1</v>
      </c>
      <c r="K74" s="252" t="s">
        <v>117</v>
      </c>
      <c r="L74" s="253" t="s">
        <v>117</v>
      </c>
      <c r="M74" s="254" t="s">
        <v>117</v>
      </c>
      <c r="N74" s="255">
        <v>0</v>
      </c>
      <c r="O74" s="256">
        <v>0</v>
      </c>
      <c r="P74" s="257">
        <f t="shared" si="56"/>
        <v>0</v>
      </c>
      <c r="Q74" s="258">
        <f t="shared" si="57"/>
        <v>0</v>
      </c>
      <c r="R74" s="259">
        <f t="shared" si="58"/>
        <v>34596.839999999997</v>
      </c>
      <c r="S74" s="260">
        <f t="shared" si="59"/>
        <v>0</v>
      </c>
      <c r="T74" s="261">
        <f t="shared" si="60"/>
        <v>0</v>
      </c>
    </row>
    <row r="75" spans="1:20" s="200" customFormat="1" ht="16.5" x14ac:dyDescent="0.3">
      <c r="A75" s="242" t="s">
        <v>246</v>
      </c>
      <c r="B75" s="243" t="s">
        <v>247</v>
      </c>
      <c r="C75" s="244" t="s">
        <v>248</v>
      </c>
      <c r="D75" s="245" t="s">
        <v>116</v>
      </c>
      <c r="E75" s="246">
        <v>1</v>
      </c>
      <c r="F75" s="247">
        <v>17939.55</v>
      </c>
      <c r="G75" s="248">
        <v>17939.55</v>
      </c>
      <c r="H75" s="249">
        <f t="shared" si="53"/>
        <v>1</v>
      </c>
      <c r="I75" s="250">
        <f t="shared" si="54"/>
        <v>17939.55</v>
      </c>
      <c r="J75" s="251">
        <f t="shared" si="55"/>
        <v>1</v>
      </c>
      <c r="K75" s="252" t="s">
        <v>117</v>
      </c>
      <c r="L75" s="253" t="s">
        <v>117</v>
      </c>
      <c r="M75" s="254" t="s">
        <v>117</v>
      </c>
      <c r="N75" s="255">
        <v>0</v>
      </c>
      <c r="O75" s="256">
        <v>0</v>
      </c>
      <c r="P75" s="257">
        <f t="shared" si="56"/>
        <v>0</v>
      </c>
      <c r="Q75" s="258">
        <f t="shared" si="57"/>
        <v>0</v>
      </c>
      <c r="R75" s="259">
        <f t="shared" si="58"/>
        <v>17939.55</v>
      </c>
      <c r="S75" s="260">
        <f t="shared" si="59"/>
        <v>0</v>
      </c>
      <c r="T75" s="261">
        <f t="shared" si="60"/>
        <v>0</v>
      </c>
    </row>
    <row r="76" spans="1:20" s="200" customFormat="1" ht="16.5" x14ac:dyDescent="0.3">
      <c r="A76" s="242" t="s">
        <v>249</v>
      </c>
      <c r="B76" s="243" t="s">
        <v>250</v>
      </c>
      <c r="C76" s="244" t="s">
        <v>251</v>
      </c>
      <c r="D76" s="245" t="s">
        <v>116</v>
      </c>
      <c r="E76" s="246">
        <v>1</v>
      </c>
      <c r="F76" s="247">
        <v>217083.08</v>
      </c>
      <c r="G76" s="248">
        <v>217083.08</v>
      </c>
      <c r="H76" s="249">
        <f t="shared" si="53"/>
        <v>1</v>
      </c>
      <c r="I76" s="250">
        <f t="shared" si="54"/>
        <v>217083.08</v>
      </c>
      <c r="J76" s="251">
        <f t="shared" si="55"/>
        <v>1</v>
      </c>
      <c r="K76" s="252" t="s">
        <v>117</v>
      </c>
      <c r="L76" s="253" t="s">
        <v>117</v>
      </c>
      <c r="M76" s="254" t="s">
        <v>117</v>
      </c>
      <c r="N76" s="255">
        <v>0</v>
      </c>
      <c r="O76" s="256">
        <v>0</v>
      </c>
      <c r="P76" s="257">
        <f t="shared" si="56"/>
        <v>0</v>
      </c>
      <c r="Q76" s="258">
        <f t="shared" si="57"/>
        <v>0</v>
      </c>
      <c r="R76" s="259">
        <f t="shared" si="58"/>
        <v>217083.08</v>
      </c>
      <c r="S76" s="260">
        <f t="shared" si="59"/>
        <v>0</v>
      </c>
      <c r="T76" s="261">
        <f t="shared" si="60"/>
        <v>0</v>
      </c>
    </row>
    <row r="77" spans="1:20" s="200" customFormat="1" ht="16.5" x14ac:dyDescent="0.3">
      <c r="A77" s="242" t="s">
        <v>252</v>
      </c>
      <c r="B77" s="243" t="s">
        <v>253</v>
      </c>
      <c r="C77" s="244" t="s">
        <v>254</v>
      </c>
      <c r="D77" s="245" t="s">
        <v>116</v>
      </c>
      <c r="E77" s="246">
        <v>1</v>
      </c>
      <c r="F77" s="247">
        <v>669971.93000000005</v>
      </c>
      <c r="G77" s="248">
        <v>669971.93000000005</v>
      </c>
      <c r="H77" s="249">
        <f t="shared" si="53"/>
        <v>1</v>
      </c>
      <c r="I77" s="250">
        <f t="shared" si="54"/>
        <v>669971.93000000005</v>
      </c>
      <c r="J77" s="251">
        <f t="shared" si="55"/>
        <v>1</v>
      </c>
      <c r="K77" s="252" t="s">
        <v>117</v>
      </c>
      <c r="L77" s="253" t="s">
        <v>117</v>
      </c>
      <c r="M77" s="254" t="s">
        <v>117</v>
      </c>
      <c r="N77" s="255">
        <v>0</v>
      </c>
      <c r="O77" s="256">
        <v>0</v>
      </c>
      <c r="P77" s="257">
        <f t="shared" si="56"/>
        <v>0</v>
      </c>
      <c r="Q77" s="258">
        <f t="shared" si="57"/>
        <v>0</v>
      </c>
      <c r="R77" s="259">
        <f t="shared" si="58"/>
        <v>669971.93000000005</v>
      </c>
      <c r="S77" s="260">
        <f t="shared" si="59"/>
        <v>0</v>
      </c>
      <c r="T77" s="261">
        <f t="shared" si="60"/>
        <v>0</v>
      </c>
    </row>
    <row r="78" spans="1:20" s="200" customFormat="1" ht="17.25" thickBot="1" x14ac:dyDescent="0.35">
      <c r="A78" s="242" t="s">
        <v>255</v>
      </c>
      <c r="B78" s="243" t="s">
        <v>256</v>
      </c>
      <c r="C78" s="244" t="s">
        <v>257</v>
      </c>
      <c r="D78" s="245" t="s">
        <v>116</v>
      </c>
      <c r="E78" s="246">
        <v>1</v>
      </c>
      <c r="F78" s="247">
        <v>279664.5</v>
      </c>
      <c r="G78" s="248">
        <v>279664.5</v>
      </c>
      <c r="H78" s="249">
        <f t="shared" si="53"/>
        <v>1</v>
      </c>
      <c r="I78" s="250">
        <f t="shared" si="54"/>
        <v>279664.5</v>
      </c>
      <c r="J78" s="251">
        <f t="shared" si="55"/>
        <v>1</v>
      </c>
      <c r="K78" s="252" t="s">
        <v>117</v>
      </c>
      <c r="L78" s="253" t="s">
        <v>117</v>
      </c>
      <c r="M78" s="254" t="s">
        <v>117</v>
      </c>
      <c r="N78" s="255">
        <v>0</v>
      </c>
      <c r="O78" s="256">
        <v>0</v>
      </c>
      <c r="P78" s="257">
        <f t="shared" si="56"/>
        <v>0</v>
      </c>
      <c r="Q78" s="258">
        <f t="shared" si="57"/>
        <v>0</v>
      </c>
      <c r="R78" s="259">
        <f t="shared" si="58"/>
        <v>279664.5</v>
      </c>
      <c r="S78" s="260">
        <f t="shared" si="59"/>
        <v>0</v>
      </c>
      <c r="T78" s="261">
        <f t="shared" si="60"/>
        <v>0</v>
      </c>
    </row>
    <row r="79" spans="1:20" s="200" customFormat="1" ht="18" thickTop="1" thickBot="1" x14ac:dyDescent="0.35">
      <c r="A79" s="320" t="s">
        <v>258</v>
      </c>
      <c r="B79" s="279"/>
      <c r="C79" s="279"/>
      <c r="D79" s="280"/>
      <c r="E79" s="281"/>
      <c r="F79" s="282"/>
      <c r="G79" s="283">
        <f>SUM(G72:G78)</f>
        <v>1272446.07</v>
      </c>
      <c r="H79" s="284"/>
      <c r="I79" s="285">
        <f>SUM(I72:I78)</f>
        <v>1272446.07</v>
      </c>
      <c r="J79" s="286">
        <f t="shared" si="55"/>
        <v>1</v>
      </c>
      <c r="K79" s="287"/>
      <c r="L79" s="288"/>
      <c r="M79" s="289"/>
      <c r="N79" s="290">
        <f>SUM(N72:N78)</f>
        <v>0</v>
      </c>
      <c r="O79" s="290">
        <f>SUM(O72:O78)</f>
        <v>0</v>
      </c>
      <c r="P79" s="290">
        <f>SUM(P72:P78)</f>
        <v>0</v>
      </c>
      <c r="Q79" s="291">
        <f t="shared" si="57"/>
        <v>0</v>
      </c>
      <c r="R79" s="292">
        <f>SUM(R72:R78)</f>
        <v>1272446.07</v>
      </c>
      <c r="S79" s="293">
        <f>SUM(S72:S78)</f>
        <v>0</v>
      </c>
      <c r="T79" s="294">
        <f>SUM(T72:T78)</f>
        <v>0</v>
      </c>
    </row>
    <row r="80" spans="1:20" s="200" customFormat="1" ht="20.100000000000001" customHeight="1" thickTop="1" thickBot="1" x14ac:dyDescent="0.35">
      <c r="A80" s="297"/>
      <c r="B80" s="298"/>
      <c r="C80" s="299" t="s">
        <v>259</v>
      </c>
      <c r="D80" s="300"/>
      <c r="E80" s="301"/>
      <c r="F80" s="302"/>
      <c r="G80" s="303">
        <f>SUM(G43,G51,G57,G62,G70,G79)</f>
        <v>3391749.4700000007</v>
      </c>
      <c r="H80" s="304"/>
      <c r="I80" s="305">
        <f>SUM(I43,I51,I57,I62,I70,I79)</f>
        <v>3391749.4700000007</v>
      </c>
      <c r="J80" s="306">
        <f t="shared" si="55"/>
        <v>1</v>
      </c>
      <c r="K80" s="307"/>
      <c r="L80" s="308"/>
      <c r="M80" s="309"/>
      <c r="N80" s="310">
        <f>SUM(N43,N51,N57,N62,N70,N79)</f>
        <v>0</v>
      </c>
      <c r="O80" s="310">
        <f>SUM(O43,O51,O57,O62,O70,O79)</f>
        <v>0</v>
      </c>
      <c r="P80" s="310">
        <f>SUM(P43,P51,P57,P62,P70,P79)</f>
        <v>0</v>
      </c>
      <c r="Q80" s="311">
        <f t="shared" si="57"/>
        <v>0</v>
      </c>
      <c r="R80" s="312">
        <f>SUM(R43,R51,R57,R62,R70,R79)</f>
        <v>3391749.4700000007</v>
      </c>
      <c r="S80" s="313">
        <f>SUM(S43,S51,S57,S62,S70,S79)</f>
        <v>0</v>
      </c>
      <c r="T80" s="314">
        <f>SUM(T43,T51,T57,T62,T70,T79)</f>
        <v>0</v>
      </c>
    </row>
    <row r="81" spans="1:20" s="230" customFormat="1" ht="24.95" customHeight="1" thickTop="1" thickBot="1" x14ac:dyDescent="0.3">
      <c r="A81" s="218"/>
      <c r="B81" s="219" t="s">
        <v>260</v>
      </c>
      <c r="C81" s="220" t="s">
        <v>261</v>
      </c>
      <c r="D81" s="221"/>
      <c r="E81" s="222"/>
      <c r="F81" s="223"/>
      <c r="G81" s="221"/>
      <c r="H81" s="224"/>
      <c r="I81" s="225"/>
      <c r="J81" s="225"/>
      <c r="K81" s="226"/>
      <c r="L81" s="226"/>
      <c r="M81" s="224"/>
      <c r="N81" s="224"/>
      <c r="O81" s="224"/>
      <c r="P81" s="224"/>
      <c r="Q81" s="227"/>
      <c r="R81" s="228"/>
      <c r="S81" s="229"/>
      <c r="T81" s="228"/>
    </row>
    <row r="82" spans="1:20" s="200" customFormat="1" ht="17.25" thickTop="1" x14ac:dyDescent="0.3">
      <c r="A82" s="318" t="s">
        <v>262</v>
      </c>
      <c r="B82" s="319"/>
      <c r="C82" s="233" t="s">
        <v>158</v>
      </c>
      <c r="D82" s="234"/>
      <c r="E82" s="235"/>
      <c r="F82" s="236"/>
      <c r="G82" s="236"/>
      <c r="H82" s="236"/>
      <c r="I82" s="237"/>
      <c r="J82" s="238"/>
      <c r="K82" s="237"/>
      <c r="L82" s="237"/>
      <c r="M82" s="237"/>
      <c r="N82" s="237"/>
      <c r="O82" s="239"/>
      <c r="P82" s="239"/>
      <c r="Q82" s="240"/>
      <c r="R82" s="241"/>
      <c r="S82" s="241"/>
      <c r="T82" s="241"/>
    </row>
    <row r="83" spans="1:20" s="200" customFormat="1" ht="16.5" customHeight="1" x14ac:dyDescent="0.3">
      <c r="A83" s="242" t="s">
        <v>263</v>
      </c>
      <c r="B83" s="243" t="s">
        <v>160</v>
      </c>
      <c r="C83" s="244" t="s">
        <v>161</v>
      </c>
      <c r="D83" s="245" t="s">
        <v>116</v>
      </c>
      <c r="E83" s="246">
        <v>1</v>
      </c>
      <c r="F83" s="247">
        <v>14484.53</v>
      </c>
      <c r="G83" s="248">
        <v>14484.53</v>
      </c>
      <c r="H83" s="249">
        <f>E83</f>
        <v>1</v>
      </c>
      <c r="I83" s="250">
        <f>F83*H83</f>
        <v>14484.53</v>
      </c>
      <c r="J83" s="251">
        <f t="shared" ref="J83:J88" si="61">I83/G83</f>
        <v>1</v>
      </c>
      <c r="K83" s="252" t="s">
        <v>117</v>
      </c>
      <c r="L83" s="253" t="s">
        <v>117</v>
      </c>
      <c r="M83" s="254" t="s">
        <v>117</v>
      </c>
      <c r="N83" s="255">
        <v>0</v>
      </c>
      <c r="O83" s="256">
        <v>0</v>
      </c>
      <c r="P83" s="257">
        <f>O83-N83</f>
        <v>0</v>
      </c>
      <c r="Q83" s="258">
        <f>O83/I83</f>
        <v>0</v>
      </c>
      <c r="R83" s="259">
        <f>I83-O83</f>
        <v>14484.53</v>
      </c>
      <c r="S83" s="260">
        <f>P83-T83</f>
        <v>0</v>
      </c>
      <c r="T83" s="261">
        <f>P83*$J$286</f>
        <v>0</v>
      </c>
    </row>
    <row r="84" spans="1:20" s="200" customFormat="1" ht="16.5" x14ac:dyDescent="0.3">
      <c r="A84" s="242" t="s">
        <v>264</v>
      </c>
      <c r="B84" s="243" t="s">
        <v>160</v>
      </c>
      <c r="C84" s="244" t="s">
        <v>163</v>
      </c>
      <c r="D84" s="245" t="s">
        <v>116</v>
      </c>
      <c r="E84" s="246">
        <v>1</v>
      </c>
      <c r="F84" s="247">
        <v>25966.400000000001</v>
      </c>
      <c r="G84" s="248">
        <v>25966.400000000001</v>
      </c>
      <c r="H84" s="249">
        <f>E84</f>
        <v>1</v>
      </c>
      <c r="I84" s="250">
        <f>F84*H84</f>
        <v>25966.400000000001</v>
      </c>
      <c r="J84" s="251">
        <f t="shared" si="61"/>
        <v>1</v>
      </c>
      <c r="K84" s="252" t="s">
        <v>117</v>
      </c>
      <c r="L84" s="253" t="s">
        <v>117</v>
      </c>
      <c r="M84" s="254" t="s">
        <v>117</v>
      </c>
      <c r="N84" s="255">
        <v>0</v>
      </c>
      <c r="O84" s="256">
        <v>0</v>
      </c>
      <c r="P84" s="257">
        <f>O84-N84</f>
        <v>0</v>
      </c>
      <c r="Q84" s="258">
        <f>O84/I84</f>
        <v>0</v>
      </c>
      <c r="R84" s="259">
        <f>I84-O84</f>
        <v>25966.400000000001</v>
      </c>
      <c r="S84" s="260">
        <f>P84-T84</f>
        <v>0</v>
      </c>
      <c r="T84" s="261">
        <f>P84*$J$286</f>
        <v>0</v>
      </c>
    </row>
    <row r="85" spans="1:20" s="200" customFormat="1" ht="16.5" x14ac:dyDescent="0.3">
      <c r="A85" s="242" t="s">
        <v>265</v>
      </c>
      <c r="B85" s="243" t="s">
        <v>160</v>
      </c>
      <c r="C85" s="244" t="s">
        <v>165</v>
      </c>
      <c r="D85" s="245" t="s">
        <v>116</v>
      </c>
      <c r="E85" s="246">
        <v>1</v>
      </c>
      <c r="F85" s="247">
        <v>63039.73</v>
      </c>
      <c r="G85" s="248">
        <v>63039.73</v>
      </c>
      <c r="H85" s="249">
        <f>E85</f>
        <v>1</v>
      </c>
      <c r="I85" s="250">
        <f>F85*H85</f>
        <v>63039.73</v>
      </c>
      <c r="J85" s="251">
        <f t="shared" si="61"/>
        <v>1</v>
      </c>
      <c r="K85" s="252" t="s">
        <v>117</v>
      </c>
      <c r="L85" s="253" t="s">
        <v>117</v>
      </c>
      <c r="M85" s="254" t="s">
        <v>117</v>
      </c>
      <c r="N85" s="255">
        <v>0</v>
      </c>
      <c r="O85" s="256">
        <v>0</v>
      </c>
      <c r="P85" s="257">
        <f>O85-N85</f>
        <v>0</v>
      </c>
      <c r="Q85" s="258">
        <f>O85/I85</f>
        <v>0</v>
      </c>
      <c r="R85" s="259">
        <f>I85-O85</f>
        <v>63039.73</v>
      </c>
      <c r="S85" s="260">
        <f>P85-T85</f>
        <v>0</v>
      </c>
      <c r="T85" s="261">
        <f>P85*$J$286</f>
        <v>0</v>
      </c>
    </row>
    <row r="86" spans="1:20" s="200" customFormat="1" ht="16.5" x14ac:dyDescent="0.3">
      <c r="A86" s="242" t="s">
        <v>266</v>
      </c>
      <c r="B86" s="243" t="s">
        <v>160</v>
      </c>
      <c r="C86" s="244" t="s">
        <v>167</v>
      </c>
      <c r="D86" s="245" t="s">
        <v>116</v>
      </c>
      <c r="E86" s="246">
        <v>1</v>
      </c>
      <c r="F86" s="247">
        <v>197699.85</v>
      </c>
      <c r="G86" s="248">
        <v>197699.85</v>
      </c>
      <c r="H86" s="249">
        <f>E86</f>
        <v>1</v>
      </c>
      <c r="I86" s="250">
        <f>F86*H86</f>
        <v>197699.85</v>
      </c>
      <c r="J86" s="251">
        <f t="shared" si="61"/>
        <v>1</v>
      </c>
      <c r="K86" s="252" t="s">
        <v>117</v>
      </c>
      <c r="L86" s="253" t="s">
        <v>117</v>
      </c>
      <c r="M86" s="254" t="s">
        <v>117</v>
      </c>
      <c r="N86" s="255">
        <v>0</v>
      </c>
      <c r="O86" s="256">
        <v>0</v>
      </c>
      <c r="P86" s="257">
        <f>O86-N86</f>
        <v>0</v>
      </c>
      <c r="Q86" s="258">
        <f>O86/I86</f>
        <v>0</v>
      </c>
      <c r="R86" s="259">
        <f>I86-O86</f>
        <v>197699.85</v>
      </c>
      <c r="S86" s="260">
        <f>P86-T86</f>
        <v>0</v>
      </c>
      <c r="T86" s="261">
        <f>P86*$J$286</f>
        <v>0</v>
      </c>
    </row>
    <row r="87" spans="1:20" s="200" customFormat="1" ht="17.25" thickBot="1" x14ac:dyDescent="0.35">
      <c r="A87" s="242" t="s">
        <v>267</v>
      </c>
      <c r="B87" s="243" t="s">
        <v>160</v>
      </c>
      <c r="C87" s="244" t="s">
        <v>268</v>
      </c>
      <c r="D87" s="245" t="s">
        <v>116</v>
      </c>
      <c r="E87" s="246">
        <v>1</v>
      </c>
      <c r="F87" s="247">
        <v>9911.59</v>
      </c>
      <c r="G87" s="248">
        <v>9911.59</v>
      </c>
      <c r="H87" s="249">
        <f>E87</f>
        <v>1</v>
      </c>
      <c r="I87" s="250">
        <f>F87*H87</f>
        <v>9911.59</v>
      </c>
      <c r="J87" s="251">
        <f t="shared" si="61"/>
        <v>1</v>
      </c>
      <c r="K87" s="252" t="s">
        <v>117</v>
      </c>
      <c r="L87" s="253" t="s">
        <v>117</v>
      </c>
      <c r="M87" s="254" t="s">
        <v>117</v>
      </c>
      <c r="N87" s="255">
        <v>0</v>
      </c>
      <c r="O87" s="256">
        <v>0</v>
      </c>
      <c r="P87" s="257">
        <f>O87-N87</f>
        <v>0</v>
      </c>
      <c r="Q87" s="258">
        <f>O87/I87</f>
        <v>0</v>
      </c>
      <c r="R87" s="259">
        <f>I87-O87</f>
        <v>9911.59</v>
      </c>
      <c r="S87" s="260">
        <f>P87-T87</f>
        <v>0</v>
      </c>
      <c r="T87" s="261">
        <f>P87*$J$286</f>
        <v>0</v>
      </c>
    </row>
    <row r="88" spans="1:20" s="200" customFormat="1" ht="18" thickTop="1" thickBot="1" x14ac:dyDescent="0.35">
      <c r="A88" s="320" t="s">
        <v>170</v>
      </c>
      <c r="B88" s="279"/>
      <c r="C88" s="279"/>
      <c r="D88" s="280"/>
      <c r="E88" s="281"/>
      <c r="F88" s="282"/>
      <c r="G88" s="283">
        <f>SUM(G83:G87)</f>
        <v>311102.10000000003</v>
      </c>
      <c r="H88" s="284"/>
      <c r="I88" s="285">
        <f>SUM(I83:I87)</f>
        <v>311102.10000000003</v>
      </c>
      <c r="J88" s="286">
        <f t="shared" si="61"/>
        <v>1</v>
      </c>
      <c r="K88" s="287"/>
      <c r="L88" s="288"/>
      <c r="M88" s="289"/>
      <c r="N88" s="290">
        <f>SUM(N83:N87)</f>
        <v>0</v>
      </c>
      <c r="O88" s="290">
        <f>SUM(O83:O87)</f>
        <v>0</v>
      </c>
      <c r="P88" s="290">
        <f>SUM(P83:P87)</f>
        <v>0</v>
      </c>
      <c r="Q88" s="291">
        <f t="shared" ref="Q88" si="62">O88/I88</f>
        <v>0</v>
      </c>
      <c r="R88" s="292">
        <f>SUM(R83:R87)</f>
        <v>311102.10000000003</v>
      </c>
      <c r="S88" s="293">
        <f>SUM(S83:S87)</f>
        <v>0</v>
      </c>
      <c r="T88" s="294">
        <f>SUM(T83:T87)</f>
        <v>0</v>
      </c>
    </row>
    <row r="89" spans="1:20" s="200" customFormat="1" ht="17.25" thickTop="1" x14ac:dyDescent="0.3">
      <c r="A89" s="318" t="s">
        <v>269</v>
      </c>
      <c r="B89" s="319"/>
      <c r="C89" s="233" t="s">
        <v>270</v>
      </c>
      <c r="D89" s="234"/>
      <c r="E89" s="235"/>
      <c r="F89" s="236"/>
      <c r="G89" s="236"/>
      <c r="H89" s="236"/>
      <c r="I89" s="237"/>
      <c r="J89" s="238"/>
      <c r="K89" s="237"/>
      <c r="L89" s="237"/>
      <c r="M89" s="237"/>
      <c r="N89" s="237"/>
      <c r="O89" s="239"/>
      <c r="P89" s="239"/>
      <c r="Q89" s="240"/>
      <c r="R89" s="241"/>
      <c r="S89" s="241"/>
      <c r="T89" s="241"/>
    </row>
    <row r="90" spans="1:20" s="200" customFormat="1" ht="16.5" x14ac:dyDescent="0.3">
      <c r="A90" s="242" t="s">
        <v>271</v>
      </c>
      <c r="B90" s="243" t="s">
        <v>160</v>
      </c>
      <c r="C90" s="244" t="s">
        <v>174</v>
      </c>
      <c r="D90" s="245" t="s">
        <v>116</v>
      </c>
      <c r="E90" s="246">
        <v>1</v>
      </c>
      <c r="F90" s="247">
        <v>48231.27</v>
      </c>
      <c r="G90" s="248">
        <v>48231.27</v>
      </c>
      <c r="H90" s="249">
        <f t="shared" ref="H90:H95" si="63">E90</f>
        <v>1</v>
      </c>
      <c r="I90" s="250">
        <f t="shared" ref="I90:I95" si="64">F90*H90</f>
        <v>48231.27</v>
      </c>
      <c r="J90" s="251">
        <f t="shared" ref="J90:J96" si="65">I90/G90</f>
        <v>1</v>
      </c>
      <c r="K90" s="252" t="s">
        <v>117</v>
      </c>
      <c r="L90" s="253" t="s">
        <v>117</v>
      </c>
      <c r="M90" s="254" t="s">
        <v>117</v>
      </c>
      <c r="N90" s="255">
        <v>0</v>
      </c>
      <c r="O90" s="256">
        <v>0</v>
      </c>
      <c r="P90" s="257">
        <f t="shared" ref="P90:P95" si="66">O90-N90</f>
        <v>0</v>
      </c>
      <c r="Q90" s="258">
        <f t="shared" ref="Q90:Q96" si="67">O90/I90</f>
        <v>0</v>
      </c>
      <c r="R90" s="259">
        <f t="shared" ref="R90:R95" si="68">I90-O90</f>
        <v>48231.27</v>
      </c>
      <c r="S90" s="260">
        <f t="shared" ref="S90:S95" si="69">P90-T90</f>
        <v>0</v>
      </c>
      <c r="T90" s="261">
        <f t="shared" ref="T90:T95" si="70">P90*$J$286</f>
        <v>0</v>
      </c>
    </row>
    <row r="91" spans="1:20" s="200" customFormat="1" ht="16.5" x14ac:dyDescent="0.3">
      <c r="A91" s="242" t="s">
        <v>272</v>
      </c>
      <c r="B91" s="243" t="s">
        <v>176</v>
      </c>
      <c r="C91" s="244" t="s">
        <v>177</v>
      </c>
      <c r="D91" s="245" t="s">
        <v>116</v>
      </c>
      <c r="E91" s="246">
        <v>1</v>
      </c>
      <c r="F91" s="247">
        <v>27026.65</v>
      </c>
      <c r="G91" s="248">
        <v>27026.65</v>
      </c>
      <c r="H91" s="249">
        <f t="shared" si="63"/>
        <v>1</v>
      </c>
      <c r="I91" s="250">
        <f t="shared" si="64"/>
        <v>27026.65</v>
      </c>
      <c r="J91" s="251">
        <f t="shared" si="65"/>
        <v>1</v>
      </c>
      <c r="K91" s="252" t="s">
        <v>117</v>
      </c>
      <c r="L91" s="253" t="s">
        <v>117</v>
      </c>
      <c r="M91" s="254" t="s">
        <v>117</v>
      </c>
      <c r="N91" s="255">
        <v>0</v>
      </c>
      <c r="O91" s="256">
        <v>0</v>
      </c>
      <c r="P91" s="257">
        <f t="shared" si="66"/>
        <v>0</v>
      </c>
      <c r="Q91" s="258">
        <f t="shared" si="67"/>
        <v>0</v>
      </c>
      <c r="R91" s="259">
        <f t="shared" si="68"/>
        <v>27026.65</v>
      </c>
      <c r="S91" s="260">
        <f t="shared" si="69"/>
        <v>0</v>
      </c>
      <c r="T91" s="261">
        <f t="shared" si="70"/>
        <v>0</v>
      </c>
    </row>
    <row r="92" spans="1:20" s="200" customFormat="1" ht="16.5" x14ac:dyDescent="0.3">
      <c r="A92" s="242" t="s">
        <v>273</v>
      </c>
      <c r="B92" s="243" t="s">
        <v>176</v>
      </c>
      <c r="C92" s="244" t="s">
        <v>179</v>
      </c>
      <c r="D92" s="245" t="s">
        <v>116</v>
      </c>
      <c r="E92" s="246">
        <v>1</v>
      </c>
      <c r="F92" s="247">
        <v>11331.18</v>
      </c>
      <c r="G92" s="248">
        <v>11331.18</v>
      </c>
      <c r="H92" s="249">
        <f t="shared" si="63"/>
        <v>1</v>
      </c>
      <c r="I92" s="250">
        <f t="shared" si="64"/>
        <v>11331.18</v>
      </c>
      <c r="J92" s="251">
        <f t="shared" si="65"/>
        <v>1</v>
      </c>
      <c r="K92" s="252" t="s">
        <v>117</v>
      </c>
      <c r="L92" s="253" t="s">
        <v>117</v>
      </c>
      <c r="M92" s="254" t="s">
        <v>117</v>
      </c>
      <c r="N92" s="255">
        <v>0</v>
      </c>
      <c r="O92" s="256">
        <v>0</v>
      </c>
      <c r="P92" s="257">
        <f t="shared" si="66"/>
        <v>0</v>
      </c>
      <c r="Q92" s="258">
        <f t="shared" si="67"/>
        <v>0</v>
      </c>
      <c r="R92" s="259">
        <f t="shared" si="68"/>
        <v>11331.18</v>
      </c>
      <c r="S92" s="260">
        <f t="shared" si="69"/>
        <v>0</v>
      </c>
      <c r="T92" s="261">
        <f t="shared" si="70"/>
        <v>0</v>
      </c>
    </row>
    <row r="93" spans="1:20" s="200" customFormat="1" ht="16.5" x14ac:dyDescent="0.3">
      <c r="A93" s="242" t="s">
        <v>274</v>
      </c>
      <c r="B93" s="243" t="s">
        <v>176</v>
      </c>
      <c r="C93" s="244" t="s">
        <v>181</v>
      </c>
      <c r="D93" s="245" t="s">
        <v>116</v>
      </c>
      <c r="E93" s="246">
        <v>1</v>
      </c>
      <c r="F93" s="247">
        <v>98648.54</v>
      </c>
      <c r="G93" s="248">
        <v>98648.54</v>
      </c>
      <c r="H93" s="249">
        <f t="shared" si="63"/>
        <v>1</v>
      </c>
      <c r="I93" s="250">
        <f t="shared" si="64"/>
        <v>98648.54</v>
      </c>
      <c r="J93" s="251">
        <f t="shared" si="65"/>
        <v>1</v>
      </c>
      <c r="K93" s="252" t="s">
        <v>117</v>
      </c>
      <c r="L93" s="253" t="s">
        <v>117</v>
      </c>
      <c r="M93" s="254" t="s">
        <v>117</v>
      </c>
      <c r="N93" s="255">
        <v>0</v>
      </c>
      <c r="O93" s="256">
        <v>0</v>
      </c>
      <c r="P93" s="257">
        <f t="shared" si="66"/>
        <v>0</v>
      </c>
      <c r="Q93" s="258">
        <f t="shared" si="67"/>
        <v>0</v>
      </c>
      <c r="R93" s="259">
        <f t="shared" si="68"/>
        <v>98648.54</v>
      </c>
      <c r="S93" s="260">
        <f t="shared" si="69"/>
        <v>0</v>
      </c>
      <c r="T93" s="261">
        <f t="shared" si="70"/>
        <v>0</v>
      </c>
    </row>
    <row r="94" spans="1:20" s="200" customFormat="1" ht="16.5" x14ac:dyDescent="0.3">
      <c r="A94" s="242" t="s">
        <v>275</v>
      </c>
      <c r="B94" s="243" t="s">
        <v>176</v>
      </c>
      <c r="C94" s="244" t="s">
        <v>183</v>
      </c>
      <c r="D94" s="245" t="s">
        <v>116</v>
      </c>
      <c r="E94" s="246">
        <v>1</v>
      </c>
      <c r="F94" s="247">
        <v>65805.55</v>
      </c>
      <c r="G94" s="248">
        <v>65805.55</v>
      </c>
      <c r="H94" s="249">
        <f t="shared" si="63"/>
        <v>1</v>
      </c>
      <c r="I94" s="250">
        <f t="shared" si="64"/>
        <v>65805.55</v>
      </c>
      <c r="J94" s="251">
        <f t="shared" si="65"/>
        <v>1</v>
      </c>
      <c r="K94" s="252" t="s">
        <v>117</v>
      </c>
      <c r="L94" s="253" t="s">
        <v>117</v>
      </c>
      <c r="M94" s="254" t="s">
        <v>117</v>
      </c>
      <c r="N94" s="255">
        <v>0</v>
      </c>
      <c r="O94" s="256">
        <v>0</v>
      </c>
      <c r="P94" s="257">
        <f t="shared" si="66"/>
        <v>0</v>
      </c>
      <c r="Q94" s="258">
        <f t="shared" si="67"/>
        <v>0</v>
      </c>
      <c r="R94" s="259">
        <f t="shared" si="68"/>
        <v>65805.55</v>
      </c>
      <c r="S94" s="260">
        <f t="shared" si="69"/>
        <v>0</v>
      </c>
      <c r="T94" s="261">
        <f t="shared" si="70"/>
        <v>0</v>
      </c>
    </row>
    <row r="95" spans="1:20" s="200" customFormat="1" ht="17.25" thickBot="1" x14ac:dyDescent="0.35">
      <c r="A95" s="242" t="s">
        <v>276</v>
      </c>
      <c r="B95" s="243" t="s">
        <v>176</v>
      </c>
      <c r="C95" s="244" t="s">
        <v>185</v>
      </c>
      <c r="D95" s="245" t="s">
        <v>116</v>
      </c>
      <c r="E95" s="246">
        <v>1</v>
      </c>
      <c r="F95" s="247">
        <v>6712.66</v>
      </c>
      <c r="G95" s="248">
        <v>6712.66</v>
      </c>
      <c r="H95" s="249">
        <f t="shared" si="63"/>
        <v>1</v>
      </c>
      <c r="I95" s="250">
        <f t="shared" si="64"/>
        <v>6712.66</v>
      </c>
      <c r="J95" s="251">
        <f t="shared" si="65"/>
        <v>1</v>
      </c>
      <c r="K95" s="252" t="s">
        <v>117</v>
      </c>
      <c r="L95" s="253" t="s">
        <v>117</v>
      </c>
      <c r="M95" s="254" t="s">
        <v>117</v>
      </c>
      <c r="N95" s="255">
        <v>0</v>
      </c>
      <c r="O95" s="256">
        <v>0</v>
      </c>
      <c r="P95" s="257">
        <f t="shared" si="66"/>
        <v>0</v>
      </c>
      <c r="Q95" s="258">
        <f t="shared" si="67"/>
        <v>0</v>
      </c>
      <c r="R95" s="259">
        <f t="shared" si="68"/>
        <v>6712.66</v>
      </c>
      <c r="S95" s="260">
        <f t="shared" si="69"/>
        <v>0</v>
      </c>
      <c r="T95" s="261">
        <f t="shared" si="70"/>
        <v>0</v>
      </c>
    </row>
    <row r="96" spans="1:20" s="200" customFormat="1" ht="18" thickTop="1" thickBot="1" x14ac:dyDescent="0.35">
      <c r="A96" s="277"/>
      <c r="B96" s="278"/>
      <c r="C96" s="279" t="s">
        <v>186</v>
      </c>
      <c r="D96" s="280"/>
      <c r="E96" s="281"/>
      <c r="F96" s="282"/>
      <c r="G96" s="283">
        <f>SUM(G90:G95)</f>
        <v>257755.85</v>
      </c>
      <c r="H96" s="284"/>
      <c r="I96" s="285">
        <f>SUM(I90:I95)</f>
        <v>257755.85</v>
      </c>
      <c r="J96" s="286">
        <f t="shared" si="65"/>
        <v>1</v>
      </c>
      <c r="K96" s="287"/>
      <c r="L96" s="288"/>
      <c r="M96" s="289"/>
      <c r="N96" s="290">
        <f>SUM(N90:N95)</f>
        <v>0</v>
      </c>
      <c r="O96" s="290">
        <f>SUM(O90:O95)</f>
        <v>0</v>
      </c>
      <c r="P96" s="290">
        <f>SUM(P90:P95)</f>
        <v>0</v>
      </c>
      <c r="Q96" s="291">
        <f t="shared" si="67"/>
        <v>0</v>
      </c>
      <c r="R96" s="292">
        <f>SUM(R90:R95)</f>
        <v>257755.85</v>
      </c>
      <c r="S96" s="293">
        <f>SUM(S90:S95)</f>
        <v>0</v>
      </c>
      <c r="T96" s="294">
        <f>SUM(T90:T95)</f>
        <v>0</v>
      </c>
    </row>
    <row r="97" spans="1:20" s="200" customFormat="1" ht="17.25" thickTop="1" x14ac:dyDescent="0.3">
      <c r="A97" s="318" t="s">
        <v>277</v>
      </c>
      <c r="B97" s="319"/>
      <c r="C97" s="296" t="s">
        <v>188</v>
      </c>
      <c r="D97" s="234"/>
      <c r="E97" s="235"/>
      <c r="F97" s="236"/>
      <c r="G97" s="236"/>
      <c r="H97" s="236"/>
      <c r="I97" s="237"/>
      <c r="J97" s="238"/>
      <c r="K97" s="237"/>
      <c r="L97" s="237"/>
      <c r="M97" s="237"/>
      <c r="N97" s="237"/>
      <c r="O97" s="239"/>
      <c r="P97" s="239"/>
      <c r="Q97" s="240"/>
      <c r="R97" s="241"/>
      <c r="S97" s="241"/>
      <c r="T97" s="241"/>
    </row>
    <row r="98" spans="1:20" s="200" customFormat="1" ht="16.5" x14ac:dyDescent="0.3">
      <c r="A98" s="242" t="s">
        <v>278</v>
      </c>
      <c r="B98" s="243" t="s">
        <v>190</v>
      </c>
      <c r="C98" s="244" t="s">
        <v>191</v>
      </c>
      <c r="D98" s="245" t="s">
        <v>116</v>
      </c>
      <c r="E98" s="246">
        <v>1</v>
      </c>
      <c r="F98" s="247">
        <v>240216.41</v>
      </c>
      <c r="G98" s="248">
        <v>240216.41</v>
      </c>
      <c r="H98" s="249">
        <f>E98</f>
        <v>1</v>
      </c>
      <c r="I98" s="250">
        <f>F98*H98</f>
        <v>240216.41</v>
      </c>
      <c r="J98" s="251">
        <f>I98/G98</f>
        <v>1</v>
      </c>
      <c r="K98" s="252" t="s">
        <v>117</v>
      </c>
      <c r="L98" s="253" t="s">
        <v>117</v>
      </c>
      <c r="M98" s="254" t="s">
        <v>117</v>
      </c>
      <c r="N98" s="255">
        <v>0</v>
      </c>
      <c r="O98" s="256">
        <v>0</v>
      </c>
      <c r="P98" s="257">
        <f>O98-N98</f>
        <v>0</v>
      </c>
      <c r="Q98" s="258">
        <f>O98/I98</f>
        <v>0</v>
      </c>
      <c r="R98" s="259">
        <f>I98-O98</f>
        <v>240216.41</v>
      </c>
      <c r="S98" s="260">
        <f>P98-T98</f>
        <v>0</v>
      </c>
      <c r="T98" s="261">
        <f>P98*$J$286</f>
        <v>0</v>
      </c>
    </row>
    <row r="99" spans="1:20" s="200" customFormat="1" ht="16.5" x14ac:dyDescent="0.3">
      <c r="A99" s="242" t="s">
        <v>279</v>
      </c>
      <c r="B99" s="243" t="s">
        <v>193</v>
      </c>
      <c r="C99" s="244" t="s">
        <v>194</v>
      </c>
      <c r="D99" s="245" t="s">
        <v>116</v>
      </c>
      <c r="E99" s="246">
        <v>1</v>
      </c>
      <c r="F99" s="247">
        <v>64178.43</v>
      </c>
      <c r="G99" s="248">
        <v>64178.43</v>
      </c>
      <c r="H99" s="249">
        <f>E99</f>
        <v>1</v>
      </c>
      <c r="I99" s="250">
        <f>F99*H99</f>
        <v>64178.43</v>
      </c>
      <c r="J99" s="251">
        <f>I99/G99</f>
        <v>1</v>
      </c>
      <c r="K99" s="252" t="s">
        <v>117</v>
      </c>
      <c r="L99" s="253" t="s">
        <v>117</v>
      </c>
      <c r="M99" s="254" t="s">
        <v>117</v>
      </c>
      <c r="N99" s="255">
        <v>0</v>
      </c>
      <c r="O99" s="256">
        <v>0</v>
      </c>
      <c r="P99" s="257">
        <f>O99-N99</f>
        <v>0</v>
      </c>
      <c r="Q99" s="258">
        <f>O99/I99</f>
        <v>0</v>
      </c>
      <c r="R99" s="259">
        <f>I99-O99</f>
        <v>64178.43</v>
      </c>
      <c r="S99" s="260">
        <f>P99-T99</f>
        <v>0</v>
      </c>
      <c r="T99" s="261">
        <f>P99*$J$286</f>
        <v>0</v>
      </c>
    </row>
    <row r="100" spans="1:20" s="200" customFormat="1" ht="17.25" thickBot="1" x14ac:dyDescent="0.35">
      <c r="A100" s="242" t="s">
        <v>280</v>
      </c>
      <c r="B100" s="243" t="s">
        <v>196</v>
      </c>
      <c r="C100" s="244" t="s">
        <v>197</v>
      </c>
      <c r="D100" s="245" t="s">
        <v>116</v>
      </c>
      <c r="E100" s="246">
        <v>1</v>
      </c>
      <c r="F100" s="247">
        <v>61327.839999999997</v>
      </c>
      <c r="G100" s="248">
        <v>61327.839999999997</v>
      </c>
      <c r="H100" s="249">
        <f>E100</f>
        <v>1</v>
      </c>
      <c r="I100" s="250">
        <f>F100*H100</f>
        <v>61327.839999999997</v>
      </c>
      <c r="J100" s="251">
        <f>I100/G100</f>
        <v>1</v>
      </c>
      <c r="K100" s="252" t="s">
        <v>117</v>
      </c>
      <c r="L100" s="253" t="s">
        <v>117</v>
      </c>
      <c r="M100" s="254" t="s">
        <v>117</v>
      </c>
      <c r="N100" s="255">
        <v>0</v>
      </c>
      <c r="O100" s="256">
        <v>0</v>
      </c>
      <c r="P100" s="257">
        <f>O100-N100</f>
        <v>0</v>
      </c>
      <c r="Q100" s="258">
        <f>O100/I100</f>
        <v>0</v>
      </c>
      <c r="R100" s="259">
        <f>I100-O100</f>
        <v>61327.839999999997</v>
      </c>
      <c r="S100" s="260">
        <f>P100-T100</f>
        <v>0</v>
      </c>
      <c r="T100" s="261">
        <f>P100*$J$286</f>
        <v>0</v>
      </c>
    </row>
    <row r="101" spans="1:20" s="200" customFormat="1" ht="18" customHeight="1" thickTop="1" thickBot="1" x14ac:dyDescent="0.35">
      <c r="A101" s="315" t="s">
        <v>201</v>
      </c>
      <c r="B101" s="316"/>
      <c r="C101" s="316"/>
      <c r="D101" s="317"/>
      <c r="E101" s="281"/>
      <c r="F101" s="282"/>
      <c r="G101" s="283">
        <f>SUM(G98:G100)</f>
        <v>365722.68000000005</v>
      </c>
      <c r="H101" s="284"/>
      <c r="I101" s="285">
        <f>SUM(I98:I100)</f>
        <v>365722.68000000005</v>
      </c>
      <c r="J101" s="286">
        <f>I101/G101</f>
        <v>1</v>
      </c>
      <c r="K101" s="287"/>
      <c r="L101" s="288"/>
      <c r="M101" s="289"/>
      <c r="N101" s="290">
        <f>SUM(N98:N100)</f>
        <v>0</v>
      </c>
      <c r="O101" s="290">
        <f>SUM(O98:O100)</f>
        <v>0</v>
      </c>
      <c r="P101" s="290">
        <f>SUM(P98:P100)</f>
        <v>0</v>
      </c>
      <c r="Q101" s="291">
        <f t="shared" ref="Q101" si="71">O101/I101</f>
        <v>0</v>
      </c>
      <c r="R101" s="292">
        <f>SUM(R98:R100)</f>
        <v>365722.68000000005</v>
      </c>
      <c r="S101" s="293">
        <f>SUM(S98:S100)</f>
        <v>0</v>
      </c>
      <c r="T101" s="294">
        <f>SUM(T98:T100)</f>
        <v>0</v>
      </c>
    </row>
    <row r="102" spans="1:20" s="200" customFormat="1" ht="17.25" thickTop="1" x14ac:dyDescent="0.3">
      <c r="A102" s="318" t="s">
        <v>281</v>
      </c>
      <c r="B102" s="319"/>
      <c r="C102" s="233" t="s">
        <v>203</v>
      </c>
      <c r="D102" s="234"/>
      <c r="E102" s="235"/>
      <c r="F102" s="236"/>
      <c r="G102" s="236"/>
      <c r="H102" s="236"/>
      <c r="I102" s="237"/>
      <c r="J102" s="238"/>
      <c r="K102" s="237"/>
      <c r="L102" s="237"/>
      <c r="M102" s="237"/>
      <c r="N102" s="237"/>
      <c r="O102" s="239"/>
      <c r="P102" s="239"/>
      <c r="Q102" s="240"/>
      <c r="R102" s="241"/>
      <c r="S102" s="241"/>
      <c r="T102" s="241"/>
    </row>
    <row r="103" spans="1:20" s="200" customFormat="1" ht="33" x14ac:dyDescent="0.3">
      <c r="A103" s="242" t="s">
        <v>282</v>
      </c>
      <c r="B103" s="243" t="s">
        <v>283</v>
      </c>
      <c r="C103" s="244" t="s">
        <v>206</v>
      </c>
      <c r="D103" s="245" t="s">
        <v>116</v>
      </c>
      <c r="E103" s="246">
        <v>1</v>
      </c>
      <c r="F103" s="247">
        <v>140337.59</v>
      </c>
      <c r="G103" s="248">
        <v>140337.59</v>
      </c>
      <c r="H103" s="249">
        <f>E103</f>
        <v>1</v>
      </c>
      <c r="I103" s="250">
        <f>F103*H103</f>
        <v>140337.59</v>
      </c>
      <c r="J103" s="251">
        <f>I103/G103</f>
        <v>1</v>
      </c>
      <c r="K103" s="252" t="s">
        <v>117</v>
      </c>
      <c r="L103" s="253" t="s">
        <v>117</v>
      </c>
      <c r="M103" s="254" t="s">
        <v>117</v>
      </c>
      <c r="N103" s="255">
        <v>0</v>
      </c>
      <c r="O103" s="256">
        <v>0</v>
      </c>
      <c r="P103" s="257">
        <f>O103-N103</f>
        <v>0</v>
      </c>
      <c r="Q103" s="258">
        <f>O103/I103</f>
        <v>0</v>
      </c>
      <c r="R103" s="259">
        <f>I103-O103</f>
        <v>140337.59</v>
      </c>
      <c r="S103" s="260">
        <f>P103-T103</f>
        <v>0</v>
      </c>
      <c r="T103" s="261">
        <f>P103*$J$286</f>
        <v>0</v>
      </c>
    </row>
    <row r="104" spans="1:20" s="200" customFormat="1" ht="16.5" x14ac:dyDescent="0.3">
      <c r="A104" s="242" t="s">
        <v>284</v>
      </c>
      <c r="B104" s="243" t="s">
        <v>208</v>
      </c>
      <c r="C104" s="244" t="s">
        <v>209</v>
      </c>
      <c r="D104" s="245" t="s">
        <v>116</v>
      </c>
      <c r="E104" s="246">
        <v>1</v>
      </c>
      <c r="F104" s="247">
        <v>91751.71</v>
      </c>
      <c r="G104" s="248">
        <v>91751.71</v>
      </c>
      <c r="H104" s="249">
        <f>E104</f>
        <v>1</v>
      </c>
      <c r="I104" s="250">
        <f>F104*H104</f>
        <v>91751.71</v>
      </c>
      <c r="J104" s="251">
        <f>I104/G104</f>
        <v>1</v>
      </c>
      <c r="K104" s="252" t="s">
        <v>117</v>
      </c>
      <c r="L104" s="253" t="s">
        <v>117</v>
      </c>
      <c r="M104" s="254" t="s">
        <v>117</v>
      </c>
      <c r="N104" s="255">
        <v>0</v>
      </c>
      <c r="O104" s="256">
        <v>0</v>
      </c>
      <c r="P104" s="257">
        <f>O104-N104</f>
        <v>0</v>
      </c>
      <c r="Q104" s="258">
        <f>O104/I104</f>
        <v>0</v>
      </c>
      <c r="R104" s="259">
        <f>I104-O104</f>
        <v>91751.71</v>
      </c>
      <c r="S104" s="260">
        <f>P104-T104</f>
        <v>0</v>
      </c>
      <c r="T104" s="261">
        <f>P104*$J$286</f>
        <v>0</v>
      </c>
    </row>
    <row r="105" spans="1:20" s="200" customFormat="1" ht="17.25" thickBot="1" x14ac:dyDescent="0.35">
      <c r="A105" s="242" t="s">
        <v>285</v>
      </c>
      <c r="B105" s="243" t="s">
        <v>286</v>
      </c>
      <c r="C105" s="244" t="s">
        <v>212</v>
      </c>
      <c r="D105" s="245" t="s">
        <v>116</v>
      </c>
      <c r="E105" s="246">
        <v>1</v>
      </c>
      <c r="F105" s="247">
        <v>34227.56</v>
      </c>
      <c r="G105" s="248">
        <v>34227.56</v>
      </c>
      <c r="H105" s="249">
        <f>E105</f>
        <v>1</v>
      </c>
      <c r="I105" s="250">
        <f>F105*H105</f>
        <v>34227.56</v>
      </c>
      <c r="J105" s="251">
        <f>I105/G105</f>
        <v>1</v>
      </c>
      <c r="K105" s="252" t="s">
        <v>117</v>
      </c>
      <c r="L105" s="253" t="s">
        <v>117</v>
      </c>
      <c r="M105" s="254" t="s">
        <v>117</v>
      </c>
      <c r="N105" s="255">
        <v>0</v>
      </c>
      <c r="O105" s="256">
        <v>0</v>
      </c>
      <c r="P105" s="257">
        <f>O105-N105</f>
        <v>0</v>
      </c>
      <c r="Q105" s="258">
        <f>O105/I105</f>
        <v>0</v>
      </c>
      <c r="R105" s="259">
        <f>I105-O105</f>
        <v>34227.56</v>
      </c>
      <c r="S105" s="260">
        <f>P105-T105</f>
        <v>0</v>
      </c>
      <c r="T105" s="261">
        <f>P105*$J$286</f>
        <v>0</v>
      </c>
    </row>
    <row r="106" spans="1:20" s="200" customFormat="1" ht="18" thickTop="1" thickBot="1" x14ac:dyDescent="0.35">
      <c r="A106" s="320" t="s">
        <v>213</v>
      </c>
      <c r="B106" s="279"/>
      <c r="C106" s="279"/>
      <c r="D106" s="280"/>
      <c r="E106" s="281"/>
      <c r="F106" s="282"/>
      <c r="G106" s="283">
        <f>SUM(G103:G105)</f>
        <v>266316.86</v>
      </c>
      <c r="H106" s="284"/>
      <c r="I106" s="285">
        <f>SUM(I103:I105)</f>
        <v>266316.86</v>
      </c>
      <c r="J106" s="286">
        <f>I106/G106</f>
        <v>1</v>
      </c>
      <c r="K106" s="287"/>
      <c r="L106" s="288"/>
      <c r="M106" s="289"/>
      <c r="N106" s="290">
        <f>SUM(N103:N105)</f>
        <v>0</v>
      </c>
      <c r="O106" s="290">
        <f>SUM(O103:O105)</f>
        <v>0</v>
      </c>
      <c r="P106" s="290">
        <f>SUM(P103:P105)</f>
        <v>0</v>
      </c>
      <c r="Q106" s="291">
        <f t="shared" ref="Q106" si="72">O106/I106</f>
        <v>0</v>
      </c>
      <c r="R106" s="292">
        <f>SUM(R103:R105)</f>
        <v>266316.86</v>
      </c>
      <c r="S106" s="293">
        <f>SUM(S103:S105)</f>
        <v>0</v>
      </c>
      <c r="T106" s="294">
        <f>SUM(T103:T105)</f>
        <v>0</v>
      </c>
    </row>
    <row r="107" spans="1:20" s="200" customFormat="1" ht="17.25" thickTop="1" x14ac:dyDescent="0.3">
      <c r="A107" s="318" t="s">
        <v>287</v>
      </c>
      <c r="B107" s="319"/>
      <c r="C107" s="233" t="s">
        <v>215</v>
      </c>
      <c r="D107" s="234"/>
      <c r="E107" s="235"/>
      <c r="F107" s="236"/>
      <c r="G107" s="236"/>
      <c r="H107" s="236"/>
      <c r="I107" s="237"/>
      <c r="J107" s="238"/>
      <c r="K107" s="237"/>
      <c r="L107" s="237"/>
      <c r="M107" s="237"/>
      <c r="N107" s="237"/>
      <c r="O107" s="239"/>
      <c r="P107" s="239"/>
      <c r="Q107" s="240"/>
      <c r="R107" s="241"/>
      <c r="S107" s="241"/>
      <c r="T107" s="241"/>
    </row>
    <row r="108" spans="1:20" s="200" customFormat="1" ht="16.5" x14ac:dyDescent="0.3">
      <c r="A108" s="242" t="s">
        <v>288</v>
      </c>
      <c r="B108" s="243" t="s">
        <v>217</v>
      </c>
      <c r="C108" s="244" t="s">
        <v>218</v>
      </c>
      <c r="D108" s="245" t="s">
        <v>116</v>
      </c>
      <c r="E108" s="246">
        <v>1</v>
      </c>
      <c r="F108" s="247">
        <v>62674.32</v>
      </c>
      <c r="G108" s="248">
        <v>62674.32</v>
      </c>
      <c r="H108" s="249">
        <f>E108</f>
        <v>1</v>
      </c>
      <c r="I108" s="250">
        <f>F108*H108</f>
        <v>62674.32</v>
      </c>
      <c r="J108" s="251">
        <f t="shared" ref="J108:J113" si="73">I108/G108</f>
        <v>1</v>
      </c>
      <c r="K108" s="252" t="s">
        <v>117</v>
      </c>
      <c r="L108" s="253" t="s">
        <v>117</v>
      </c>
      <c r="M108" s="254" t="s">
        <v>117</v>
      </c>
      <c r="N108" s="255">
        <v>0</v>
      </c>
      <c r="O108" s="256">
        <v>0</v>
      </c>
      <c r="P108" s="257">
        <f>O108-N108</f>
        <v>0</v>
      </c>
      <c r="Q108" s="258">
        <f>O108/I108</f>
        <v>0</v>
      </c>
      <c r="R108" s="259">
        <f>I108-O108</f>
        <v>62674.32</v>
      </c>
      <c r="S108" s="260">
        <f>P108-T108</f>
        <v>0</v>
      </c>
      <c r="T108" s="261">
        <f>P108*$J$286</f>
        <v>0</v>
      </c>
    </row>
    <row r="109" spans="1:20" s="200" customFormat="1" ht="16.5" x14ac:dyDescent="0.3">
      <c r="A109" s="242" t="s">
        <v>289</v>
      </c>
      <c r="B109" s="243" t="s">
        <v>220</v>
      </c>
      <c r="C109" s="244" t="s">
        <v>221</v>
      </c>
      <c r="D109" s="245" t="s">
        <v>116</v>
      </c>
      <c r="E109" s="246">
        <v>1</v>
      </c>
      <c r="F109" s="247">
        <v>109215.1</v>
      </c>
      <c r="G109" s="248">
        <v>109215.1</v>
      </c>
      <c r="H109" s="249">
        <f>E109</f>
        <v>1</v>
      </c>
      <c r="I109" s="250">
        <f>F109*H109</f>
        <v>109215.1</v>
      </c>
      <c r="J109" s="251">
        <f t="shared" si="73"/>
        <v>1</v>
      </c>
      <c r="K109" s="252" t="s">
        <v>117</v>
      </c>
      <c r="L109" s="253" t="s">
        <v>117</v>
      </c>
      <c r="M109" s="254" t="s">
        <v>117</v>
      </c>
      <c r="N109" s="255">
        <v>0</v>
      </c>
      <c r="O109" s="256">
        <v>0</v>
      </c>
      <c r="P109" s="257">
        <f>O109-N109</f>
        <v>0</v>
      </c>
      <c r="Q109" s="258">
        <f>O109/I109</f>
        <v>0</v>
      </c>
      <c r="R109" s="259">
        <f>I109-O109</f>
        <v>109215.1</v>
      </c>
      <c r="S109" s="260">
        <f>P109-T109</f>
        <v>0</v>
      </c>
      <c r="T109" s="261">
        <f>P109*$J$286</f>
        <v>0</v>
      </c>
    </row>
    <row r="110" spans="1:20" s="200" customFormat="1" ht="16.5" x14ac:dyDescent="0.3">
      <c r="A110" s="242" t="s">
        <v>290</v>
      </c>
      <c r="B110" s="243" t="s">
        <v>223</v>
      </c>
      <c r="C110" s="244" t="s">
        <v>224</v>
      </c>
      <c r="D110" s="245" t="s">
        <v>116</v>
      </c>
      <c r="E110" s="246">
        <v>1</v>
      </c>
      <c r="F110" s="247">
        <v>58169.51</v>
      </c>
      <c r="G110" s="248">
        <v>58169.51</v>
      </c>
      <c r="H110" s="249">
        <f>E110</f>
        <v>1</v>
      </c>
      <c r="I110" s="250">
        <f>F110*H110</f>
        <v>58169.51</v>
      </c>
      <c r="J110" s="251">
        <f t="shared" si="73"/>
        <v>1</v>
      </c>
      <c r="K110" s="252" t="s">
        <v>117</v>
      </c>
      <c r="L110" s="253" t="s">
        <v>117</v>
      </c>
      <c r="M110" s="254" t="s">
        <v>117</v>
      </c>
      <c r="N110" s="255">
        <v>0</v>
      </c>
      <c r="O110" s="256">
        <v>0</v>
      </c>
      <c r="P110" s="257">
        <f>O110-N110</f>
        <v>0</v>
      </c>
      <c r="Q110" s="258">
        <f>O110/I110</f>
        <v>0</v>
      </c>
      <c r="R110" s="259">
        <f>I110-O110</f>
        <v>58169.51</v>
      </c>
      <c r="S110" s="260">
        <f>P110-T110</f>
        <v>0</v>
      </c>
      <c r="T110" s="261">
        <f>P110*$J$286</f>
        <v>0</v>
      </c>
    </row>
    <row r="111" spans="1:20" s="200" customFormat="1" ht="16.5" x14ac:dyDescent="0.3">
      <c r="A111" s="242" t="s">
        <v>291</v>
      </c>
      <c r="B111" s="243" t="s">
        <v>229</v>
      </c>
      <c r="C111" s="244" t="s">
        <v>230</v>
      </c>
      <c r="D111" s="245" t="s">
        <v>116</v>
      </c>
      <c r="E111" s="246">
        <v>1</v>
      </c>
      <c r="F111" s="247">
        <v>30234.799999999999</v>
      </c>
      <c r="G111" s="248">
        <v>30234.799999999999</v>
      </c>
      <c r="H111" s="249">
        <f>E111</f>
        <v>1</v>
      </c>
      <c r="I111" s="250">
        <f>F111*H111</f>
        <v>30234.799999999999</v>
      </c>
      <c r="J111" s="251">
        <f t="shared" si="73"/>
        <v>1</v>
      </c>
      <c r="K111" s="252" t="s">
        <v>117</v>
      </c>
      <c r="L111" s="253" t="s">
        <v>117</v>
      </c>
      <c r="M111" s="254" t="s">
        <v>117</v>
      </c>
      <c r="N111" s="255">
        <v>0</v>
      </c>
      <c r="O111" s="256">
        <v>0</v>
      </c>
      <c r="P111" s="257">
        <f>O111-N111</f>
        <v>0</v>
      </c>
      <c r="Q111" s="258">
        <f>O111/I111</f>
        <v>0</v>
      </c>
      <c r="R111" s="259">
        <f>I111-O111</f>
        <v>30234.799999999999</v>
      </c>
      <c r="S111" s="260">
        <f>P111-T111</f>
        <v>0</v>
      </c>
      <c r="T111" s="261">
        <f>P111*$J$286</f>
        <v>0</v>
      </c>
    </row>
    <row r="112" spans="1:20" s="200" customFormat="1" ht="17.25" thickBot="1" x14ac:dyDescent="0.35">
      <c r="A112" s="242" t="s">
        <v>292</v>
      </c>
      <c r="B112" s="243" t="s">
        <v>232</v>
      </c>
      <c r="C112" s="244" t="s">
        <v>233</v>
      </c>
      <c r="D112" s="245" t="s">
        <v>116</v>
      </c>
      <c r="E112" s="246">
        <v>1</v>
      </c>
      <c r="F112" s="247">
        <v>129681.63</v>
      </c>
      <c r="G112" s="248">
        <v>129681.63</v>
      </c>
      <c r="H112" s="249">
        <f>E112</f>
        <v>1</v>
      </c>
      <c r="I112" s="250">
        <f>F112*H112</f>
        <v>129681.63</v>
      </c>
      <c r="J112" s="251">
        <f t="shared" si="73"/>
        <v>1</v>
      </c>
      <c r="K112" s="252" t="s">
        <v>117</v>
      </c>
      <c r="L112" s="253" t="s">
        <v>117</v>
      </c>
      <c r="M112" s="254" t="s">
        <v>117</v>
      </c>
      <c r="N112" s="255">
        <v>0</v>
      </c>
      <c r="O112" s="256">
        <v>0</v>
      </c>
      <c r="P112" s="257">
        <f>O112-N112</f>
        <v>0</v>
      </c>
      <c r="Q112" s="258">
        <f>O112/I112</f>
        <v>0</v>
      </c>
      <c r="R112" s="259">
        <f>I112-O112</f>
        <v>129681.63</v>
      </c>
      <c r="S112" s="260">
        <f>P112-T112</f>
        <v>0</v>
      </c>
      <c r="T112" s="261">
        <f>P112*$J$286</f>
        <v>0</v>
      </c>
    </row>
    <row r="113" spans="1:20" s="200" customFormat="1" ht="18" thickTop="1" thickBot="1" x14ac:dyDescent="0.35">
      <c r="A113" s="320" t="s">
        <v>234</v>
      </c>
      <c r="B113" s="279"/>
      <c r="C113" s="279"/>
      <c r="D113" s="280"/>
      <c r="E113" s="281"/>
      <c r="F113" s="282"/>
      <c r="G113" s="283">
        <f>SUM(G108:G112)</f>
        <v>389975.36</v>
      </c>
      <c r="H113" s="284"/>
      <c r="I113" s="285">
        <f>SUM(I108:I112)</f>
        <v>389975.36</v>
      </c>
      <c r="J113" s="286">
        <f t="shared" si="73"/>
        <v>1</v>
      </c>
      <c r="K113" s="287"/>
      <c r="L113" s="288"/>
      <c r="M113" s="289"/>
      <c r="N113" s="290">
        <f>SUM(N108:N112)</f>
        <v>0</v>
      </c>
      <c r="O113" s="290">
        <f>SUM(O108:O112)</f>
        <v>0</v>
      </c>
      <c r="P113" s="290">
        <f>SUM(P108:P112)</f>
        <v>0</v>
      </c>
      <c r="Q113" s="291">
        <f t="shared" ref="Q113" si="74">O113/I113</f>
        <v>0</v>
      </c>
      <c r="R113" s="292">
        <f>SUM(R108:R112)</f>
        <v>389975.36</v>
      </c>
      <c r="S113" s="293">
        <f>SUM(S108:S112)</f>
        <v>0</v>
      </c>
      <c r="T113" s="294">
        <f>SUM(T108:T112)</f>
        <v>0</v>
      </c>
    </row>
    <row r="114" spans="1:20" s="200" customFormat="1" ht="17.25" thickTop="1" x14ac:dyDescent="0.3">
      <c r="A114" s="318" t="s">
        <v>293</v>
      </c>
      <c r="B114" s="319"/>
      <c r="C114" s="233"/>
      <c r="D114" s="234"/>
      <c r="E114" s="235"/>
      <c r="F114" s="236"/>
      <c r="G114" s="236"/>
      <c r="H114" s="236"/>
      <c r="I114" s="237"/>
      <c r="J114" s="238"/>
      <c r="K114" s="237"/>
      <c r="L114" s="237"/>
      <c r="M114" s="237"/>
      <c r="N114" s="237"/>
      <c r="O114" s="239"/>
      <c r="P114" s="239"/>
      <c r="Q114" s="240"/>
      <c r="R114" s="241"/>
      <c r="S114" s="241"/>
      <c r="T114" s="241"/>
    </row>
    <row r="115" spans="1:20" s="200" customFormat="1" ht="16.5" x14ac:dyDescent="0.3">
      <c r="A115" s="242" t="s">
        <v>294</v>
      </c>
      <c r="B115" s="243" t="s">
        <v>238</v>
      </c>
      <c r="C115" s="244" t="s">
        <v>239</v>
      </c>
      <c r="D115" s="245" t="s">
        <v>116</v>
      </c>
      <c r="E115" s="246">
        <v>1</v>
      </c>
      <c r="F115" s="247">
        <v>28324.15</v>
      </c>
      <c r="G115" s="248">
        <v>28324.15</v>
      </c>
      <c r="H115" s="249">
        <f t="shared" ref="H115:H121" si="75">E115</f>
        <v>1</v>
      </c>
      <c r="I115" s="250">
        <f t="shared" ref="I115:I121" si="76">F115*H115</f>
        <v>28324.15</v>
      </c>
      <c r="J115" s="251">
        <f t="shared" ref="J115:J123" si="77">I115/G115</f>
        <v>1</v>
      </c>
      <c r="K115" s="252" t="s">
        <v>117</v>
      </c>
      <c r="L115" s="253" t="s">
        <v>117</v>
      </c>
      <c r="M115" s="254" t="s">
        <v>117</v>
      </c>
      <c r="N115" s="255">
        <v>0</v>
      </c>
      <c r="O115" s="256">
        <v>0</v>
      </c>
      <c r="P115" s="257">
        <f t="shared" ref="P115:P121" si="78">O115-N115</f>
        <v>0</v>
      </c>
      <c r="Q115" s="258">
        <f t="shared" ref="Q115:Q123" si="79">O115/I115</f>
        <v>0</v>
      </c>
      <c r="R115" s="259">
        <f t="shared" ref="R115:R121" si="80">I115-O115</f>
        <v>28324.15</v>
      </c>
      <c r="S115" s="260">
        <f t="shared" ref="S115:S121" si="81">P115-T115</f>
        <v>0</v>
      </c>
      <c r="T115" s="261">
        <f t="shared" ref="T115:T121" si="82">P115*$J$286</f>
        <v>0</v>
      </c>
    </row>
    <row r="116" spans="1:20" s="200" customFormat="1" ht="16.5" x14ac:dyDescent="0.3">
      <c r="A116" s="242" t="s">
        <v>295</v>
      </c>
      <c r="B116" s="243" t="s">
        <v>241</v>
      </c>
      <c r="C116" s="244" t="s">
        <v>242</v>
      </c>
      <c r="D116" s="245" t="s">
        <v>116</v>
      </c>
      <c r="E116" s="246">
        <v>1</v>
      </c>
      <c r="F116" s="247">
        <v>16532.28</v>
      </c>
      <c r="G116" s="248">
        <v>16532.28</v>
      </c>
      <c r="H116" s="249">
        <f t="shared" si="75"/>
        <v>1</v>
      </c>
      <c r="I116" s="250">
        <f t="shared" si="76"/>
        <v>16532.28</v>
      </c>
      <c r="J116" s="251">
        <f t="shared" si="77"/>
        <v>1</v>
      </c>
      <c r="K116" s="252" t="s">
        <v>117</v>
      </c>
      <c r="L116" s="253" t="s">
        <v>117</v>
      </c>
      <c r="M116" s="254" t="s">
        <v>117</v>
      </c>
      <c r="N116" s="255">
        <v>0</v>
      </c>
      <c r="O116" s="256">
        <v>0</v>
      </c>
      <c r="P116" s="257">
        <f t="shared" si="78"/>
        <v>0</v>
      </c>
      <c r="Q116" s="258">
        <f t="shared" si="79"/>
        <v>0</v>
      </c>
      <c r="R116" s="259">
        <f t="shared" si="80"/>
        <v>16532.28</v>
      </c>
      <c r="S116" s="260">
        <f t="shared" si="81"/>
        <v>0</v>
      </c>
      <c r="T116" s="261">
        <f t="shared" si="82"/>
        <v>0</v>
      </c>
    </row>
    <row r="117" spans="1:20" s="200" customFormat="1" ht="16.5" x14ac:dyDescent="0.3">
      <c r="A117" s="242" t="s">
        <v>296</v>
      </c>
      <c r="B117" s="243" t="s">
        <v>297</v>
      </c>
      <c r="C117" s="244" t="s">
        <v>245</v>
      </c>
      <c r="D117" s="245" t="s">
        <v>116</v>
      </c>
      <c r="E117" s="246">
        <v>1</v>
      </c>
      <c r="F117" s="247">
        <v>25754.6</v>
      </c>
      <c r="G117" s="248">
        <v>25754.6</v>
      </c>
      <c r="H117" s="249">
        <f t="shared" si="75"/>
        <v>1</v>
      </c>
      <c r="I117" s="250">
        <f t="shared" si="76"/>
        <v>25754.6</v>
      </c>
      <c r="J117" s="251">
        <f t="shared" si="77"/>
        <v>1</v>
      </c>
      <c r="K117" s="252" t="s">
        <v>117</v>
      </c>
      <c r="L117" s="253" t="s">
        <v>117</v>
      </c>
      <c r="M117" s="254" t="s">
        <v>117</v>
      </c>
      <c r="N117" s="255">
        <v>0</v>
      </c>
      <c r="O117" s="256">
        <v>0</v>
      </c>
      <c r="P117" s="257">
        <f t="shared" si="78"/>
        <v>0</v>
      </c>
      <c r="Q117" s="258">
        <f t="shared" si="79"/>
        <v>0</v>
      </c>
      <c r="R117" s="259">
        <f t="shared" si="80"/>
        <v>25754.6</v>
      </c>
      <c r="S117" s="260">
        <f t="shared" si="81"/>
        <v>0</v>
      </c>
      <c r="T117" s="261">
        <f t="shared" si="82"/>
        <v>0</v>
      </c>
    </row>
    <row r="118" spans="1:20" s="200" customFormat="1" ht="16.5" x14ac:dyDescent="0.3">
      <c r="A118" s="242" t="s">
        <v>298</v>
      </c>
      <c r="B118" s="243" t="s">
        <v>247</v>
      </c>
      <c r="C118" s="244" t="s">
        <v>248</v>
      </c>
      <c r="D118" s="245" t="s">
        <v>116</v>
      </c>
      <c r="E118" s="246">
        <v>1</v>
      </c>
      <c r="F118" s="247">
        <v>53302.02</v>
      </c>
      <c r="G118" s="248">
        <v>53302.02</v>
      </c>
      <c r="H118" s="249">
        <f t="shared" si="75"/>
        <v>1</v>
      </c>
      <c r="I118" s="250">
        <f t="shared" si="76"/>
        <v>53302.02</v>
      </c>
      <c r="J118" s="251">
        <f t="shared" si="77"/>
        <v>1</v>
      </c>
      <c r="K118" s="252" t="s">
        <v>117</v>
      </c>
      <c r="L118" s="253" t="s">
        <v>117</v>
      </c>
      <c r="M118" s="254" t="s">
        <v>117</v>
      </c>
      <c r="N118" s="255">
        <v>0</v>
      </c>
      <c r="O118" s="256">
        <v>0</v>
      </c>
      <c r="P118" s="257">
        <f t="shared" si="78"/>
        <v>0</v>
      </c>
      <c r="Q118" s="258">
        <f t="shared" si="79"/>
        <v>0</v>
      </c>
      <c r="R118" s="259">
        <f t="shared" si="80"/>
        <v>53302.02</v>
      </c>
      <c r="S118" s="260">
        <f t="shared" si="81"/>
        <v>0</v>
      </c>
      <c r="T118" s="261">
        <f t="shared" si="82"/>
        <v>0</v>
      </c>
    </row>
    <row r="119" spans="1:20" s="200" customFormat="1" ht="16.5" x14ac:dyDescent="0.3">
      <c r="A119" s="242" t="s">
        <v>299</v>
      </c>
      <c r="B119" s="243" t="s">
        <v>250</v>
      </c>
      <c r="C119" s="244" t="s">
        <v>251</v>
      </c>
      <c r="D119" s="245" t="s">
        <v>116</v>
      </c>
      <c r="E119" s="246">
        <v>1</v>
      </c>
      <c r="F119" s="247">
        <v>309077.18</v>
      </c>
      <c r="G119" s="248">
        <v>309077.18</v>
      </c>
      <c r="H119" s="249">
        <f t="shared" si="75"/>
        <v>1</v>
      </c>
      <c r="I119" s="250">
        <f t="shared" si="76"/>
        <v>309077.18</v>
      </c>
      <c r="J119" s="251">
        <f t="shared" si="77"/>
        <v>1</v>
      </c>
      <c r="K119" s="252" t="s">
        <v>117</v>
      </c>
      <c r="L119" s="253" t="s">
        <v>117</v>
      </c>
      <c r="M119" s="254" t="s">
        <v>117</v>
      </c>
      <c r="N119" s="255">
        <v>0</v>
      </c>
      <c r="O119" s="256">
        <v>0</v>
      </c>
      <c r="P119" s="257">
        <f t="shared" si="78"/>
        <v>0</v>
      </c>
      <c r="Q119" s="258">
        <f t="shared" si="79"/>
        <v>0</v>
      </c>
      <c r="R119" s="259">
        <f t="shared" si="80"/>
        <v>309077.18</v>
      </c>
      <c r="S119" s="260">
        <f t="shared" si="81"/>
        <v>0</v>
      </c>
      <c r="T119" s="261">
        <f t="shared" si="82"/>
        <v>0</v>
      </c>
    </row>
    <row r="120" spans="1:20" s="200" customFormat="1" ht="16.5" x14ac:dyDescent="0.3">
      <c r="A120" s="242" t="s">
        <v>300</v>
      </c>
      <c r="B120" s="243" t="s">
        <v>253</v>
      </c>
      <c r="C120" s="244" t="s">
        <v>254</v>
      </c>
      <c r="D120" s="245" t="s">
        <v>116</v>
      </c>
      <c r="E120" s="246">
        <v>1</v>
      </c>
      <c r="F120" s="247">
        <v>466239.23</v>
      </c>
      <c r="G120" s="248">
        <v>466239.23</v>
      </c>
      <c r="H120" s="249">
        <f t="shared" si="75"/>
        <v>1</v>
      </c>
      <c r="I120" s="250">
        <f t="shared" si="76"/>
        <v>466239.23</v>
      </c>
      <c r="J120" s="251">
        <f t="shared" si="77"/>
        <v>1</v>
      </c>
      <c r="K120" s="252" t="s">
        <v>117</v>
      </c>
      <c r="L120" s="253" t="s">
        <v>117</v>
      </c>
      <c r="M120" s="254" t="s">
        <v>117</v>
      </c>
      <c r="N120" s="255">
        <v>0</v>
      </c>
      <c r="O120" s="256">
        <v>0</v>
      </c>
      <c r="P120" s="257">
        <f t="shared" si="78"/>
        <v>0</v>
      </c>
      <c r="Q120" s="258">
        <f t="shared" si="79"/>
        <v>0</v>
      </c>
      <c r="R120" s="259">
        <f t="shared" si="80"/>
        <v>466239.23</v>
      </c>
      <c r="S120" s="260">
        <f t="shared" si="81"/>
        <v>0</v>
      </c>
      <c r="T120" s="261">
        <f t="shared" si="82"/>
        <v>0</v>
      </c>
    </row>
    <row r="121" spans="1:20" s="200" customFormat="1" ht="17.25" thickBot="1" x14ac:dyDescent="0.35">
      <c r="A121" s="242" t="s">
        <v>301</v>
      </c>
      <c r="B121" s="243" t="s">
        <v>256</v>
      </c>
      <c r="C121" s="244" t="s">
        <v>257</v>
      </c>
      <c r="D121" s="245" t="s">
        <v>116</v>
      </c>
      <c r="E121" s="246">
        <v>1</v>
      </c>
      <c r="F121" s="247">
        <v>60699.83</v>
      </c>
      <c r="G121" s="248">
        <v>60699.83</v>
      </c>
      <c r="H121" s="249">
        <f t="shared" si="75"/>
        <v>1</v>
      </c>
      <c r="I121" s="250">
        <f t="shared" si="76"/>
        <v>60699.83</v>
      </c>
      <c r="J121" s="251">
        <f t="shared" si="77"/>
        <v>1</v>
      </c>
      <c r="K121" s="252" t="s">
        <v>117</v>
      </c>
      <c r="L121" s="253" t="s">
        <v>117</v>
      </c>
      <c r="M121" s="254" t="s">
        <v>117</v>
      </c>
      <c r="N121" s="255">
        <v>0</v>
      </c>
      <c r="O121" s="256">
        <v>0</v>
      </c>
      <c r="P121" s="257">
        <f t="shared" si="78"/>
        <v>0</v>
      </c>
      <c r="Q121" s="258">
        <f t="shared" si="79"/>
        <v>0</v>
      </c>
      <c r="R121" s="259">
        <f t="shared" si="80"/>
        <v>60699.83</v>
      </c>
      <c r="S121" s="260">
        <f t="shared" si="81"/>
        <v>0</v>
      </c>
      <c r="T121" s="261">
        <f t="shared" si="82"/>
        <v>0</v>
      </c>
    </row>
    <row r="122" spans="1:20" s="200" customFormat="1" ht="18" thickTop="1" thickBot="1" x14ac:dyDescent="0.35">
      <c r="A122" s="320" t="s">
        <v>258</v>
      </c>
      <c r="B122" s="279"/>
      <c r="C122" s="279"/>
      <c r="D122" s="280"/>
      <c r="E122" s="281"/>
      <c r="F122" s="282"/>
      <c r="G122" s="283">
        <f>SUM(G115:G121)</f>
        <v>959929.28999999992</v>
      </c>
      <c r="H122" s="284"/>
      <c r="I122" s="285">
        <f>SUM(I115:I121)</f>
        <v>959929.28999999992</v>
      </c>
      <c r="J122" s="286">
        <f t="shared" si="77"/>
        <v>1</v>
      </c>
      <c r="K122" s="287"/>
      <c r="L122" s="288"/>
      <c r="M122" s="289"/>
      <c r="N122" s="290">
        <f>SUM(N115:N121)</f>
        <v>0</v>
      </c>
      <c r="O122" s="290">
        <f>SUM(O115:O121)</f>
        <v>0</v>
      </c>
      <c r="P122" s="290">
        <f>SUM(P115:P121)</f>
        <v>0</v>
      </c>
      <c r="Q122" s="291">
        <f t="shared" si="79"/>
        <v>0</v>
      </c>
      <c r="R122" s="292">
        <f>SUM(R115:R121)</f>
        <v>959929.28999999992</v>
      </c>
      <c r="S122" s="293">
        <f>SUM(S115:S121)</f>
        <v>0</v>
      </c>
      <c r="T122" s="294">
        <f>SUM(T115:T121)</f>
        <v>0</v>
      </c>
    </row>
    <row r="123" spans="1:20" s="200" customFormat="1" ht="20.100000000000001" customHeight="1" thickTop="1" thickBot="1" x14ac:dyDescent="0.35">
      <c r="A123" s="297"/>
      <c r="B123" s="298"/>
      <c r="C123" s="299" t="s">
        <v>302</v>
      </c>
      <c r="D123" s="300"/>
      <c r="E123" s="301"/>
      <c r="F123" s="302"/>
      <c r="G123" s="303">
        <f>SUM(G88,G96,G101,G106,G113,G122)</f>
        <v>2550802.14</v>
      </c>
      <c r="H123" s="304"/>
      <c r="I123" s="305">
        <f>SUM(I88,I96,I101,I106,I113,I122)</f>
        <v>2550802.14</v>
      </c>
      <c r="J123" s="306">
        <f t="shared" si="77"/>
        <v>1</v>
      </c>
      <c r="K123" s="307"/>
      <c r="L123" s="308"/>
      <c r="M123" s="309"/>
      <c r="N123" s="310">
        <f>SUM(N88,N96,N101,N106,N113,N122)</f>
        <v>0</v>
      </c>
      <c r="O123" s="310">
        <f>SUM(O88,O96,O101,O106,O113,O122)</f>
        <v>0</v>
      </c>
      <c r="P123" s="310">
        <f>SUM(P88,P96,P101,P106,P113,P122)</f>
        <v>0</v>
      </c>
      <c r="Q123" s="311">
        <f t="shared" si="79"/>
        <v>0</v>
      </c>
      <c r="R123" s="312">
        <f>SUM(R88,R96,R101,R106,R113,R122)</f>
        <v>2550802.14</v>
      </c>
      <c r="S123" s="313">
        <f>SUM(S88,S96,S101,S106,S113,S122)</f>
        <v>0</v>
      </c>
      <c r="T123" s="314">
        <f>SUM(T88,T96,T101,T106,T113,T122)</f>
        <v>0</v>
      </c>
    </row>
    <row r="124" spans="1:20" s="230" customFormat="1" ht="24.95" customHeight="1" thickTop="1" thickBot="1" x14ac:dyDescent="0.3">
      <c r="A124" s="218"/>
      <c r="B124" s="219" t="s">
        <v>303</v>
      </c>
      <c r="C124" s="220" t="s">
        <v>304</v>
      </c>
      <c r="D124" s="221"/>
      <c r="E124" s="222"/>
      <c r="F124" s="223"/>
      <c r="G124" s="221"/>
      <c r="H124" s="224"/>
      <c r="I124" s="225"/>
      <c r="J124" s="225"/>
      <c r="K124" s="226"/>
      <c r="L124" s="226"/>
      <c r="M124" s="224"/>
      <c r="N124" s="224"/>
      <c r="O124" s="224"/>
      <c r="P124" s="224"/>
      <c r="Q124" s="227"/>
      <c r="R124" s="228"/>
      <c r="S124" s="229"/>
      <c r="T124" s="228"/>
    </row>
    <row r="125" spans="1:20" s="200" customFormat="1" ht="17.25" thickTop="1" x14ac:dyDescent="0.3">
      <c r="A125" s="318"/>
      <c r="B125" s="319" t="s">
        <v>305</v>
      </c>
      <c r="C125" s="233" t="s">
        <v>306</v>
      </c>
      <c r="D125" s="234"/>
      <c r="E125" s="235"/>
      <c r="F125" s="236"/>
      <c r="G125" s="236"/>
      <c r="H125" s="236"/>
      <c r="I125" s="237"/>
      <c r="J125" s="238"/>
      <c r="K125" s="237"/>
      <c r="L125" s="237"/>
      <c r="M125" s="237"/>
      <c r="N125" s="237"/>
      <c r="O125" s="239"/>
      <c r="P125" s="239"/>
      <c r="Q125" s="240"/>
      <c r="R125" s="241"/>
      <c r="S125" s="241"/>
      <c r="T125" s="241"/>
    </row>
    <row r="126" spans="1:20" s="200" customFormat="1" ht="16.5" x14ac:dyDescent="0.3">
      <c r="A126" s="242" t="s">
        <v>307</v>
      </c>
      <c r="B126" s="243" t="s">
        <v>160</v>
      </c>
      <c r="C126" s="244" t="s">
        <v>308</v>
      </c>
      <c r="D126" s="245" t="s">
        <v>116</v>
      </c>
      <c r="E126" s="246">
        <v>1</v>
      </c>
      <c r="F126" s="247">
        <v>4877.42</v>
      </c>
      <c r="G126" s="248">
        <v>4877.42</v>
      </c>
      <c r="H126" s="249">
        <f>E126</f>
        <v>1</v>
      </c>
      <c r="I126" s="250">
        <f>F126*H126</f>
        <v>4877.42</v>
      </c>
      <c r="J126" s="251">
        <f t="shared" ref="J126:J131" si="83">I126/G126</f>
        <v>1</v>
      </c>
      <c r="K126" s="252" t="s">
        <v>117</v>
      </c>
      <c r="L126" s="253" t="s">
        <v>117</v>
      </c>
      <c r="M126" s="254" t="s">
        <v>117</v>
      </c>
      <c r="N126" s="255">
        <v>0</v>
      </c>
      <c r="O126" s="256">
        <v>0</v>
      </c>
      <c r="P126" s="257">
        <f>O126-N126</f>
        <v>0</v>
      </c>
      <c r="Q126" s="258">
        <f>O126/I126</f>
        <v>0</v>
      </c>
      <c r="R126" s="259">
        <f>I126-O126</f>
        <v>4877.42</v>
      </c>
      <c r="S126" s="260">
        <f>P126-T126</f>
        <v>0</v>
      </c>
      <c r="T126" s="261">
        <f>P126*$J$286</f>
        <v>0</v>
      </c>
    </row>
    <row r="127" spans="1:20" s="200" customFormat="1" ht="16.5" x14ac:dyDescent="0.3">
      <c r="A127" s="242" t="s">
        <v>309</v>
      </c>
      <c r="B127" s="243" t="s">
        <v>160</v>
      </c>
      <c r="C127" s="244" t="s">
        <v>163</v>
      </c>
      <c r="D127" s="245" t="s">
        <v>116</v>
      </c>
      <c r="E127" s="246">
        <v>1</v>
      </c>
      <c r="F127" s="247">
        <v>2567.11</v>
      </c>
      <c r="G127" s="248">
        <v>2567.11</v>
      </c>
      <c r="H127" s="249">
        <f>E127</f>
        <v>1</v>
      </c>
      <c r="I127" s="250">
        <f>F127*H127</f>
        <v>2567.11</v>
      </c>
      <c r="J127" s="251">
        <f t="shared" si="83"/>
        <v>1</v>
      </c>
      <c r="K127" s="252" t="s">
        <v>117</v>
      </c>
      <c r="L127" s="253" t="s">
        <v>117</v>
      </c>
      <c r="M127" s="254" t="s">
        <v>117</v>
      </c>
      <c r="N127" s="255">
        <v>0</v>
      </c>
      <c r="O127" s="256">
        <v>0</v>
      </c>
      <c r="P127" s="257">
        <f>O127-N127</f>
        <v>0</v>
      </c>
      <c r="Q127" s="258">
        <f>O127/I127</f>
        <v>0</v>
      </c>
      <c r="R127" s="259">
        <f>I127-O127</f>
        <v>2567.11</v>
      </c>
      <c r="S127" s="260">
        <f>P127-T127</f>
        <v>0</v>
      </c>
      <c r="T127" s="261">
        <f>P127*$J$286</f>
        <v>0</v>
      </c>
    </row>
    <row r="128" spans="1:20" s="200" customFormat="1" ht="16.5" x14ac:dyDescent="0.3">
      <c r="A128" s="242" t="s">
        <v>310</v>
      </c>
      <c r="B128" s="243" t="s">
        <v>160</v>
      </c>
      <c r="C128" s="244" t="s">
        <v>165</v>
      </c>
      <c r="D128" s="245" t="s">
        <v>116</v>
      </c>
      <c r="E128" s="246">
        <v>1</v>
      </c>
      <c r="F128" s="247">
        <v>100094.04</v>
      </c>
      <c r="G128" s="248">
        <v>100094.04</v>
      </c>
      <c r="H128" s="249">
        <f>E128</f>
        <v>1</v>
      </c>
      <c r="I128" s="250">
        <f>F128*H128</f>
        <v>100094.04</v>
      </c>
      <c r="J128" s="251">
        <f t="shared" si="83"/>
        <v>1</v>
      </c>
      <c r="K128" s="252" t="s">
        <v>117</v>
      </c>
      <c r="L128" s="253" t="s">
        <v>117</v>
      </c>
      <c r="M128" s="254" t="s">
        <v>117</v>
      </c>
      <c r="N128" s="255">
        <v>0</v>
      </c>
      <c r="O128" s="256">
        <v>0</v>
      </c>
      <c r="P128" s="257">
        <f>O128-N128</f>
        <v>0</v>
      </c>
      <c r="Q128" s="258">
        <f>O128/I128</f>
        <v>0</v>
      </c>
      <c r="R128" s="259">
        <f>I128-O128</f>
        <v>100094.04</v>
      </c>
      <c r="S128" s="260">
        <f>P128-T128</f>
        <v>0</v>
      </c>
      <c r="T128" s="261">
        <f>P128*$J$286</f>
        <v>0</v>
      </c>
    </row>
    <row r="129" spans="1:20" s="200" customFormat="1" ht="16.5" x14ac:dyDescent="0.3">
      <c r="A129" s="242" t="s">
        <v>311</v>
      </c>
      <c r="B129" s="243" t="s">
        <v>160</v>
      </c>
      <c r="C129" s="244" t="s">
        <v>312</v>
      </c>
      <c r="D129" s="245" t="s">
        <v>116</v>
      </c>
      <c r="E129" s="246">
        <v>1</v>
      </c>
      <c r="F129" s="247">
        <v>130199.44</v>
      </c>
      <c r="G129" s="248">
        <v>130199.44</v>
      </c>
      <c r="H129" s="249">
        <f>E129</f>
        <v>1</v>
      </c>
      <c r="I129" s="250">
        <f>F129*H129</f>
        <v>130199.44</v>
      </c>
      <c r="J129" s="251">
        <f t="shared" si="83"/>
        <v>1</v>
      </c>
      <c r="K129" s="252" t="s">
        <v>117</v>
      </c>
      <c r="L129" s="253" t="s">
        <v>117</v>
      </c>
      <c r="M129" s="254" t="s">
        <v>117</v>
      </c>
      <c r="N129" s="255">
        <v>0</v>
      </c>
      <c r="O129" s="256">
        <v>0</v>
      </c>
      <c r="P129" s="257">
        <f>O129-N129</f>
        <v>0</v>
      </c>
      <c r="Q129" s="258">
        <f>O129/I129</f>
        <v>0</v>
      </c>
      <c r="R129" s="259">
        <f>I129-O129</f>
        <v>130199.44</v>
      </c>
      <c r="S129" s="260">
        <f>P129-T129</f>
        <v>0</v>
      </c>
      <c r="T129" s="261">
        <f>P129*$J$286</f>
        <v>0</v>
      </c>
    </row>
    <row r="130" spans="1:20" s="200" customFormat="1" ht="17.25" thickBot="1" x14ac:dyDescent="0.35">
      <c r="A130" s="242" t="s">
        <v>313</v>
      </c>
      <c r="B130" s="243" t="s">
        <v>160</v>
      </c>
      <c r="C130" s="244" t="s">
        <v>314</v>
      </c>
      <c r="D130" s="245" t="s">
        <v>116</v>
      </c>
      <c r="E130" s="246">
        <v>1</v>
      </c>
      <c r="F130" s="247">
        <v>14317.44</v>
      </c>
      <c r="G130" s="248">
        <v>14317.44</v>
      </c>
      <c r="H130" s="249">
        <f>E130</f>
        <v>1</v>
      </c>
      <c r="I130" s="250">
        <f>F130*H130</f>
        <v>14317.44</v>
      </c>
      <c r="J130" s="251">
        <f t="shared" si="83"/>
        <v>1</v>
      </c>
      <c r="K130" s="252" t="s">
        <v>117</v>
      </c>
      <c r="L130" s="253" t="s">
        <v>117</v>
      </c>
      <c r="M130" s="254" t="s">
        <v>117</v>
      </c>
      <c r="N130" s="255">
        <v>0</v>
      </c>
      <c r="O130" s="256">
        <v>0</v>
      </c>
      <c r="P130" s="257">
        <f>O130-N130</f>
        <v>0</v>
      </c>
      <c r="Q130" s="258">
        <f>O130/I130</f>
        <v>0</v>
      </c>
      <c r="R130" s="259">
        <f>I130-O130</f>
        <v>14317.44</v>
      </c>
      <c r="S130" s="260">
        <f>P130-T130</f>
        <v>0</v>
      </c>
      <c r="T130" s="261">
        <f>P130*$J$286</f>
        <v>0</v>
      </c>
    </row>
    <row r="131" spans="1:20" s="200" customFormat="1" ht="18" thickTop="1" thickBot="1" x14ac:dyDescent="0.35">
      <c r="A131" s="320" t="s">
        <v>170</v>
      </c>
      <c r="B131" s="279"/>
      <c r="C131" s="279"/>
      <c r="D131" s="280"/>
      <c r="E131" s="281"/>
      <c r="F131" s="282"/>
      <c r="G131" s="283">
        <f>SUM(G126:G130)</f>
        <v>252055.45</v>
      </c>
      <c r="H131" s="284"/>
      <c r="I131" s="285">
        <f>SUM(I126:I130)</f>
        <v>252055.45</v>
      </c>
      <c r="J131" s="286">
        <f t="shared" si="83"/>
        <v>1</v>
      </c>
      <c r="K131" s="287"/>
      <c r="L131" s="288"/>
      <c r="M131" s="289"/>
      <c r="N131" s="290">
        <f>SUM(N126:N130)</f>
        <v>0</v>
      </c>
      <c r="O131" s="290">
        <f>SUM(O126:O130)</f>
        <v>0</v>
      </c>
      <c r="P131" s="290">
        <f>SUM(P126:P130)</f>
        <v>0</v>
      </c>
      <c r="Q131" s="291">
        <f t="shared" ref="Q131" si="84">O131/I131</f>
        <v>0</v>
      </c>
      <c r="R131" s="292">
        <f>SUM(R126:R130)</f>
        <v>252055.45</v>
      </c>
      <c r="S131" s="293">
        <f>SUM(S126:S130)</f>
        <v>0</v>
      </c>
      <c r="T131" s="294">
        <f>SUM(T126:T130)</f>
        <v>0</v>
      </c>
    </row>
    <row r="132" spans="1:20" s="200" customFormat="1" ht="17.25" thickTop="1" x14ac:dyDescent="0.3">
      <c r="A132" s="318"/>
      <c r="B132" s="319" t="s">
        <v>315</v>
      </c>
      <c r="C132" s="233" t="s">
        <v>203</v>
      </c>
      <c r="D132" s="234"/>
      <c r="E132" s="235"/>
      <c r="F132" s="236"/>
      <c r="G132" s="236"/>
      <c r="H132" s="236"/>
      <c r="I132" s="237"/>
      <c r="J132" s="238"/>
      <c r="K132" s="237"/>
      <c r="L132" s="237"/>
      <c r="M132" s="237"/>
      <c r="N132" s="237"/>
      <c r="O132" s="239"/>
      <c r="P132" s="239"/>
      <c r="Q132" s="240"/>
      <c r="R132" s="241"/>
      <c r="S132" s="241"/>
      <c r="T132" s="241"/>
    </row>
    <row r="133" spans="1:20" s="200" customFormat="1" ht="33" x14ac:dyDescent="0.3">
      <c r="A133" s="242" t="s">
        <v>316</v>
      </c>
      <c r="B133" s="243" t="s">
        <v>317</v>
      </c>
      <c r="C133" s="244" t="s">
        <v>206</v>
      </c>
      <c r="D133" s="245" t="s">
        <v>116</v>
      </c>
      <c r="E133" s="246">
        <v>1</v>
      </c>
      <c r="F133" s="247">
        <v>24978.560000000001</v>
      </c>
      <c r="G133" s="248">
        <v>24978.560000000001</v>
      </c>
      <c r="H133" s="249">
        <f>E133</f>
        <v>1</v>
      </c>
      <c r="I133" s="250">
        <f>F133*H133</f>
        <v>24978.560000000001</v>
      </c>
      <c r="J133" s="251">
        <f>I133/G133</f>
        <v>1</v>
      </c>
      <c r="K133" s="252" t="s">
        <v>117</v>
      </c>
      <c r="L133" s="253" t="s">
        <v>117</v>
      </c>
      <c r="M133" s="254" t="s">
        <v>117</v>
      </c>
      <c r="N133" s="255">
        <v>0</v>
      </c>
      <c r="O133" s="256">
        <v>0</v>
      </c>
      <c r="P133" s="257">
        <f>O133-N133</f>
        <v>0</v>
      </c>
      <c r="Q133" s="258">
        <f>O133/I133</f>
        <v>0</v>
      </c>
      <c r="R133" s="259">
        <f>I133-O133</f>
        <v>24978.560000000001</v>
      </c>
      <c r="S133" s="260">
        <f>P133-T133</f>
        <v>0</v>
      </c>
      <c r="T133" s="261">
        <f>P133*$J$286</f>
        <v>0</v>
      </c>
    </row>
    <row r="134" spans="1:20" s="200" customFormat="1" ht="17.25" thickBot="1" x14ac:dyDescent="0.35">
      <c r="A134" s="242" t="s">
        <v>318</v>
      </c>
      <c r="B134" s="243" t="s">
        <v>208</v>
      </c>
      <c r="C134" s="244" t="s">
        <v>209</v>
      </c>
      <c r="D134" s="245" t="s">
        <v>116</v>
      </c>
      <c r="E134" s="246">
        <v>1</v>
      </c>
      <c r="F134" s="247">
        <v>661949.18000000005</v>
      </c>
      <c r="G134" s="248">
        <v>661949.18000000005</v>
      </c>
      <c r="H134" s="249">
        <f>E134</f>
        <v>1</v>
      </c>
      <c r="I134" s="250">
        <f>F134*H134</f>
        <v>661949.18000000005</v>
      </c>
      <c r="J134" s="251">
        <f>I134/G134</f>
        <v>1</v>
      </c>
      <c r="K134" s="252" t="s">
        <v>117</v>
      </c>
      <c r="L134" s="253" t="s">
        <v>117</v>
      </c>
      <c r="M134" s="254" t="s">
        <v>117</v>
      </c>
      <c r="N134" s="255">
        <v>0</v>
      </c>
      <c r="O134" s="256">
        <v>0</v>
      </c>
      <c r="P134" s="257">
        <f>O134-N134</f>
        <v>0</v>
      </c>
      <c r="Q134" s="258">
        <f>O134/I134</f>
        <v>0</v>
      </c>
      <c r="R134" s="259">
        <f>I134-O134</f>
        <v>661949.18000000005</v>
      </c>
      <c r="S134" s="260">
        <f>P134-T134</f>
        <v>0</v>
      </c>
      <c r="T134" s="261">
        <f>P134*$J$286</f>
        <v>0</v>
      </c>
    </row>
    <row r="135" spans="1:20" s="200" customFormat="1" ht="18" thickTop="1" thickBot="1" x14ac:dyDescent="0.35">
      <c r="A135" s="320" t="s">
        <v>213</v>
      </c>
      <c r="B135" s="279"/>
      <c r="C135" s="279"/>
      <c r="D135" s="280"/>
      <c r="E135" s="281"/>
      <c r="F135" s="282"/>
      <c r="G135" s="283">
        <f>SUM(G133:G134)</f>
        <v>686927.74000000011</v>
      </c>
      <c r="H135" s="284"/>
      <c r="I135" s="285">
        <f>SUM(I133:I134)</f>
        <v>686927.74000000011</v>
      </c>
      <c r="J135" s="286">
        <f>I135/G135</f>
        <v>1</v>
      </c>
      <c r="K135" s="287"/>
      <c r="L135" s="288"/>
      <c r="M135" s="289"/>
      <c r="N135" s="290">
        <f>SUM(N133:N134)</f>
        <v>0</v>
      </c>
      <c r="O135" s="290">
        <f>SUM(O133:O134)</f>
        <v>0</v>
      </c>
      <c r="P135" s="290">
        <f>SUM(P133:P134)</f>
        <v>0</v>
      </c>
      <c r="Q135" s="291">
        <f t="shared" ref="Q135" si="85">O135/I135</f>
        <v>0</v>
      </c>
      <c r="R135" s="292">
        <f>SUM(R133:R134)</f>
        <v>686927.74000000011</v>
      </c>
      <c r="S135" s="293">
        <f>SUM(S133:S134)</f>
        <v>0</v>
      </c>
      <c r="T135" s="294">
        <f>SUM(T133:T134)</f>
        <v>0</v>
      </c>
    </row>
    <row r="136" spans="1:20" s="200" customFormat="1" ht="17.25" thickTop="1" x14ac:dyDescent="0.3">
      <c r="A136" s="318"/>
      <c r="B136" s="319" t="s">
        <v>319</v>
      </c>
      <c r="C136" s="296" t="s">
        <v>320</v>
      </c>
      <c r="D136" s="234"/>
      <c r="E136" s="235"/>
      <c r="F136" s="236"/>
      <c r="G136" s="236"/>
      <c r="H136" s="236"/>
      <c r="I136" s="237"/>
      <c r="J136" s="238"/>
      <c r="K136" s="237"/>
      <c r="L136" s="237"/>
      <c r="M136" s="237"/>
      <c r="N136" s="237"/>
      <c r="O136" s="239"/>
      <c r="P136" s="239"/>
      <c r="Q136" s="240"/>
      <c r="R136" s="241"/>
      <c r="S136" s="241"/>
      <c r="T136" s="241"/>
    </row>
    <row r="137" spans="1:20" s="200" customFormat="1" ht="16.5" x14ac:dyDescent="0.3">
      <c r="A137" s="242" t="s">
        <v>321</v>
      </c>
      <c r="B137" s="243" t="s">
        <v>238</v>
      </c>
      <c r="C137" s="244" t="s">
        <v>227</v>
      </c>
      <c r="D137" s="245" t="s">
        <v>116</v>
      </c>
      <c r="E137" s="246">
        <v>1</v>
      </c>
      <c r="F137" s="247">
        <v>81.22</v>
      </c>
      <c r="G137" s="248">
        <v>81.22</v>
      </c>
      <c r="H137" s="249">
        <f>E137</f>
        <v>1</v>
      </c>
      <c r="I137" s="250">
        <f>F137*H137</f>
        <v>81.22</v>
      </c>
      <c r="J137" s="251">
        <f t="shared" ref="J137:J143" si="86">I137/G137</f>
        <v>1</v>
      </c>
      <c r="K137" s="252" t="s">
        <v>117</v>
      </c>
      <c r="L137" s="253" t="s">
        <v>117</v>
      </c>
      <c r="M137" s="254" t="s">
        <v>117</v>
      </c>
      <c r="N137" s="255">
        <v>0</v>
      </c>
      <c r="O137" s="256">
        <v>0</v>
      </c>
      <c r="P137" s="257">
        <f>O137-N137</f>
        <v>0</v>
      </c>
      <c r="Q137" s="258">
        <f>O137/I137</f>
        <v>0</v>
      </c>
      <c r="R137" s="259">
        <f>I137-O137</f>
        <v>81.22</v>
      </c>
      <c r="S137" s="260">
        <f>P137-T137</f>
        <v>0</v>
      </c>
      <c r="T137" s="261">
        <f>P137*$J$286</f>
        <v>0</v>
      </c>
    </row>
    <row r="138" spans="1:20" s="200" customFormat="1" ht="16.5" x14ac:dyDescent="0.3">
      <c r="A138" s="242" t="s">
        <v>322</v>
      </c>
      <c r="B138" s="243" t="s">
        <v>217</v>
      </c>
      <c r="C138" s="244" t="s">
        <v>218</v>
      </c>
      <c r="D138" s="245" t="s">
        <v>116</v>
      </c>
      <c r="E138" s="246">
        <v>1</v>
      </c>
      <c r="F138" s="247">
        <v>4492.75</v>
      </c>
      <c r="G138" s="248">
        <v>4492.75</v>
      </c>
      <c r="H138" s="249">
        <f>E138</f>
        <v>1</v>
      </c>
      <c r="I138" s="250">
        <f>F138*H138</f>
        <v>4492.75</v>
      </c>
      <c r="J138" s="251">
        <f t="shared" si="86"/>
        <v>1</v>
      </c>
      <c r="K138" s="252" t="s">
        <v>117</v>
      </c>
      <c r="L138" s="253" t="s">
        <v>117</v>
      </c>
      <c r="M138" s="254" t="s">
        <v>117</v>
      </c>
      <c r="N138" s="255">
        <v>0</v>
      </c>
      <c r="O138" s="256">
        <v>0</v>
      </c>
      <c r="P138" s="257">
        <f>O138-N138</f>
        <v>0</v>
      </c>
      <c r="Q138" s="258">
        <f>O138/I138</f>
        <v>0</v>
      </c>
      <c r="R138" s="259">
        <f>I138-O138</f>
        <v>4492.75</v>
      </c>
      <c r="S138" s="260">
        <f>P138-T138</f>
        <v>0</v>
      </c>
      <c r="T138" s="261">
        <f>P138*$J$286</f>
        <v>0</v>
      </c>
    </row>
    <row r="139" spans="1:20" s="200" customFormat="1" ht="16.5" x14ac:dyDescent="0.3">
      <c r="A139" s="242" t="s">
        <v>323</v>
      </c>
      <c r="B139" s="243" t="s">
        <v>220</v>
      </c>
      <c r="C139" s="244" t="s">
        <v>324</v>
      </c>
      <c r="D139" s="245" t="s">
        <v>116</v>
      </c>
      <c r="E139" s="246">
        <v>1</v>
      </c>
      <c r="F139" s="247">
        <v>3769.02</v>
      </c>
      <c r="G139" s="248">
        <v>3769.02</v>
      </c>
      <c r="H139" s="249">
        <f>E139</f>
        <v>1</v>
      </c>
      <c r="I139" s="250">
        <f>F139*H139</f>
        <v>3769.02</v>
      </c>
      <c r="J139" s="251">
        <f t="shared" si="86"/>
        <v>1</v>
      </c>
      <c r="K139" s="252" t="s">
        <v>117</v>
      </c>
      <c r="L139" s="253" t="s">
        <v>117</v>
      </c>
      <c r="M139" s="254" t="s">
        <v>117</v>
      </c>
      <c r="N139" s="255">
        <v>0</v>
      </c>
      <c r="O139" s="256">
        <v>0</v>
      </c>
      <c r="P139" s="257">
        <f>O139-N139</f>
        <v>0</v>
      </c>
      <c r="Q139" s="258">
        <f>O139/I139</f>
        <v>0</v>
      </c>
      <c r="R139" s="259">
        <f>I139-O139</f>
        <v>3769.02</v>
      </c>
      <c r="S139" s="260">
        <f>P139-T139</f>
        <v>0</v>
      </c>
      <c r="T139" s="261">
        <f>P139*$J$286</f>
        <v>0</v>
      </c>
    </row>
    <row r="140" spans="1:20" s="200" customFormat="1" ht="49.5" x14ac:dyDescent="0.3">
      <c r="A140" s="242" t="s">
        <v>325</v>
      </c>
      <c r="B140" s="243" t="s">
        <v>326</v>
      </c>
      <c r="C140" s="244" t="s">
        <v>327</v>
      </c>
      <c r="D140" s="245" t="s">
        <v>116</v>
      </c>
      <c r="E140" s="246">
        <v>1</v>
      </c>
      <c r="F140" s="247">
        <v>218901.74</v>
      </c>
      <c r="G140" s="248">
        <v>218901.74</v>
      </c>
      <c r="H140" s="249">
        <f>E140</f>
        <v>1</v>
      </c>
      <c r="I140" s="250">
        <f>F140*H140</f>
        <v>218901.74</v>
      </c>
      <c r="J140" s="251">
        <f t="shared" si="86"/>
        <v>1</v>
      </c>
      <c r="K140" s="252" t="s">
        <v>117</v>
      </c>
      <c r="L140" s="253" t="s">
        <v>117</v>
      </c>
      <c r="M140" s="254" t="s">
        <v>117</v>
      </c>
      <c r="N140" s="255">
        <v>0</v>
      </c>
      <c r="O140" s="256">
        <v>0</v>
      </c>
      <c r="P140" s="257">
        <f>O140-N140</f>
        <v>0</v>
      </c>
      <c r="Q140" s="258">
        <f>O140/I140</f>
        <v>0</v>
      </c>
      <c r="R140" s="259">
        <f>I140-O140</f>
        <v>218901.74</v>
      </c>
      <c r="S140" s="260">
        <f>P140-T140</f>
        <v>0</v>
      </c>
      <c r="T140" s="261">
        <f>P140*$J$286</f>
        <v>0</v>
      </c>
    </row>
    <row r="141" spans="1:20" s="200" customFormat="1" ht="17.25" thickBot="1" x14ac:dyDescent="0.35">
      <c r="A141" s="242" t="s">
        <v>328</v>
      </c>
      <c r="B141" s="243" t="s">
        <v>256</v>
      </c>
      <c r="C141" s="244" t="s">
        <v>257</v>
      </c>
      <c r="D141" s="245" t="s">
        <v>116</v>
      </c>
      <c r="E141" s="246">
        <v>1</v>
      </c>
      <c r="F141" s="247">
        <v>627641.06000000006</v>
      </c>
      <c r="G141" s="248">
        <v>627641.06000000006</v>
      </c>
      <c r="H141" s="249">
        <f>E141</f>
        <v>1</v>
      </c>
      <c r="I141" s="250">
        <f>F141*H141</f>
        <v>627641.06000000006</v>
      </c>
      <c r="J141" s="251">
        <f t="shared" si="86"/>
        <v>1</v>
      </c>
      <c r="K141" s="252" t="s">
        <v>117</v>
      </c>
      <c r="L141" s="253" t="s">
        <v>117</v>
      </c>
      <c r="M141" s="254" t="s">
        <v>117</v>
      </c>
      <c r="N141" s="255">
        <v>0</v>
      </c>
      <c r="O141" s="256">
        <v>0</v>
      </c>
      <c r="P141" s="257">
        <f>O141-N141</f>
        <v>0</v>
      </c>
      <c r="Q141" s="258">
        <f>O141/I141</f>
        <v>0</v>
      </c>
      <c r="R141" s="259">
        <f>I141-O141</f>
        <v>627641.06000000006</v>
      </c>
      <c r="S141" s="260">
        <f>P141-T141</f>
        <v>0</v>
      </c>
      <c r="T141" s="261">
        <f>P141*$J$286</f>
        <v>0</v>
      </c>
    </row>
    <row r="142" spans="1:20" s="200" customFormat="1" ht="18" thickTop="1" thickBot="1" x14ac:dyDescent="0.35">
      <c r="A142" s="320" t="s">
        <v>234</v>
      </c>
      <c r="B142" s="279"/>
      <c r="C142" s="279"/>
      <c r="D142" s="280"/>
      <c r="E142" s="281"/>
      <c r="F142" s="282"/>
      <c r="G142" s="283">
        <f>SUM(G137:G141)</f>
        <v>854885.79</v>
      </c>
      <c r="H142" s="284"/>
      <c r="I142" s="285">
        <f>SUM(I137:I141)</f>
        <v>854885.79</v>
      </c>
      <c r="J142" s="286">
        <f t="shared" si="86"/>
        <v>1</v>
      </c>
      <c r="K142" s="287"/>
      <c r="L142" s="288"/>
      <c r="M142" s="289"/>
      <c r="N142" s="290">
        <f>SUM(N137:N141)</f>
        <v>0</v>
      </c>
      <c r="O142" s="290">
        <f>SUM(O137:O141)</f>
        <v>0</v>
      </c>
      <c r="P142" s="290">
        <f>SUM(P137:P141)</f>
        <v>0</v>
      </c>
      <c r="Q142" s="291">
        <f t="shared" ref="Q142:Q143" si="87">O142/I142</f>
        <v>0</v>
      </c>
      <c r="R142" s="292">
        <f>SUM(R137:R141)</f>
        <v>854885.79</v>
      </c>
      <c r="S142" s="293">
        <f>SUM(S137:S141)</f>
        <v>0</v>
      </c>
      <c r="T142" s="294">
        <f>SUM(T137:T141)</f>
        <v>0</v>
      </c>
    </row>
    <row r="143" spans="1:20" s="200" customFormat="1" ht="20.100000000000001" customHeight="1" thickTop="1" thickBot="1" x14ac:dyDescent="0.35">
      <c r="A143" s="297"/>
      <c r="B143" s="298"/>
      <c r="C143" s="299" t="s">
        <v>329</v>
      </c>
      <c r="D143" s="300"/>
      <c r="E143" s="301"/>
      <c r="F143" s="302"/>
      <c r="G143" s="303">
        <f>SUM(G131,G135,G142)</f>
        <v>1793868.9800000002</v>
      </c>
      <c r="H143" s="304"/>
      <c r="I143" s="305">
        <f>SUM(I131,I135,I142)</f>
        <v>1793868.9800000002</v>
      </c>
      <c r="J143" s="306">
        <f t="shared" si="86"/>
        <v>1</v>
      </c>
      <c r="K143" s="307"/>
      <c r="L143" s="308"/>
      <c r="M143" s="309"/>
      <c r="N143" s="310">
        <f>SUM(N131,N135,N142)</f>
        <v>0</v>
      </c>
      <c r="O143" s="310">
        <f>SUM(O131,O135,O142)</f>
        <v>0</v>
      </c>
      <c r="P143" s="310">
        <f>SUM(P131,P135,P142)</f>
        <v>0</v>
      </c>
      <c r="Q143" s="311">
        <f t="shared" si="87"/>
        <v>0</v>
      </c>
      <c r="R143" s="312">
        <f>SUM(R131,R135,R142)</f>
        <v>1793868.9800000002</v>
      </c>
      <c r="S143" s="313">
        <f>SUM(S131,S135,S142)</f>
        <v>0</v>
      </c>
      <c r="T143" s="314">
        <f>SUM(T131,T135,T142)</f>
        <v>0</v>
      </c>
    </row>
    <row r="144" spans="1:20" s="230" customFormat="1" ht="24.95" customHeight="1" thickTop="1" thickBot="1" x14ac:dyDescent="0.3">
      <c r="A144" s="218"/>
      <c r="B144" s="219" t="s">
        <v>330</v>
      </c>
      <c r="C144" s="220" t="s">
        <v>331</v>
      </c>
      <c r="D144" s="221"/>
      <c r="E144" s="222"/>
      <c r="F144" s="223"/>
      <c r="G144" s="221"/>
      <c r="H144" s="224"/>
      <c r="I144" s="225"/>
      <c r="J144" s="225"/>
      <c r="K144" s="226"/>
      <c r="L144" s="226"/>
      <c r="M144" s="224"/>
      <c r="N144" s="224"/>
      <c r="O144" s="224"/>
      <c r="P144" s="224"/>
      <c r="Q144" s="227"/>
      <c r="R144" s="228"/>
      <c r="S144" s="229"/>
      <c r="T144" s="228"/>
    </row>
    <row r="145" spans="1:20" s="200" customFormat="1" ht="17.25" thickTop="1" x14ac:dyDescent="0.3">
      <c r="A145" s="318"/>
      <c r="B145" s="319" t="s">
        <v>332</v>
      </c>
      <c r="C145" s="296" t="s">
        <v>203</v>
      </c>
      <c r="D145" s="234"/>
      <c r="E145" s="235"/>
      <c r="F145" s="236"/>
      <c r="G145" s="236"/>
      <c r="H145" s="236"/>
      <c r="I145" s="237"/>
      <c r="J145" s="238"/>
      <c r="K145" s="237"/>
      <c r="L145" s="237"/>
      <c r="M145" s="237"/>
      <c r="N145" s="237"/>
      <c r="O145" s="239"/>
      <c r="P145" s="239"/>
      <c r="Q145" s="240"/>
      <c r="R145" s="241"/>
      <c r="S145" s="241"/>
      <c r="T145" s="241"/>
    </row>
    <row r="146" spans="1:20" s="200" customFormat="1" ht="33" x14ac:dyDescent="0.3">
      <c r="A146" s="242" t="s">
        <v>333</v>
      </c>
      <c r="B146" s="243" t="s">
        <v>317</v>
      </c>
      <c r="C146" s="244" t="s">
        <v>206</v>
      </c>
      <c r="D146" s="245" t="s">
        <v>116</v>
      </c>
      <c r="E146" s="246">
        <v>1</v>
      </c>
      <c r="F146" s="247">
        <v>39856625.189999998</v>
      </c>
      <c r="G146" s="248">
        <v>39856625.189999998</v>
      </c>
      <c r="H146" s="249">
        <f>E146</f>
        <v>1</v>
      </c>
      <c r="I146" s="250">
        <f>F146*H146</f>
        <v>39856625.189999998</v>
      </c>
      <c r="J146" s="251">
        <f>I146/G146</f>
        <v>1</v>
      </c>
      <c r="K146" s="252" t="s">
        <v>117</v>
      </c>
      <c r="L146" s="253" t="s">
        <v>117</v>
      </c>
      <c r="M146" s="254" t="s">
        <v>117</v>
      </c>
      <c r="N146" s="255">
        <v>0</v>
      </c>
      <c r="O146" s="256">
        <v>0</v>
      </c>
      <c r="P146" s="257">
        <f>O146-N146</f>
        <v>0</v>
      </c>
      <c r="Q146" s="258">
        <f>O146/I146</f>
        <v>0</v>
      </c>
      <c r="R146" s="259">
        <f>I146-O146</f>
        <v>39856625.189999998</v>
      </c>
      <c r="S146" s="260">
        <f>P146-T146</f>
        <v>0</v>
      </c>
      <c r="T146" s="261">
        <f>P146*$J$286</f>
        <v>0</v>
      </c>
    </row>
    <row r="147" spans="1:20" s="200" customFormat="1" ht="17.25" thickBot="1" x14ac:dyDescent="0.35">
      <c r="A147" s="242" t="s">
        <v>334</v>
      </c>
      <c r="B147" s="243" t="s">
        <v>208</v>
      </c>
      <c r="C147" s="244" t="s">
        <v>209</v>
      </c>
      <c r="D147" s="245" t="s">
        <v>116</v>
      </c>
      <c r="E147" s="246">
        <v>1</v>
      </c>
      <c r="F147" s="247">
        <v>3279221.73</v>
      </c>
      <c r="G147" s="248">
        <v>3279221.73</v>
      </c>
      <c r="H147" s="249">
        <f>E147</f>
        <v>1</v>
      </c>
      <c r="I147" s="250">
        <f>F147*H147</f>
        <v>3279221.73</v>
      </c>
      <c r="J147" s="251">
        <f>I147/G147</f>
        <v>1</v>
      </c>
      <c r="K147" s="252" t="s">
        <v>117</v>
      </c>
      <c r="L147" s="253" t="s">
        <v>117</v>
      </c>
      <c r="M147" s="254" t="s">
        <v>117</v>
      </c>
      <c r="N147" s="255">
        <v>0</v>
      </c>
      <c r="O147" s="256">
        <v>0</v>
      </c>
      <c r="P147" s="257">
        <f>O147-N147</f>
        <v>0</v>
      </c>
      <c r="Q147" s="258">
        <f>O147/I147</f>
        <v>0</v>
      </c>
      <c r="R147" s="259">
        <f>I147-O147</f>
        <v>3279221.73</v>
      </c>
      <c r="S147" s="260">
        <f>P147-T147</f>
        <v>0</v>
      </c>
      <c r="T147" s="261">
        <f>P147*$J$286</f>
        <v>0</v>
      </c>
    </row>
    <row r="148" spans="1:20" s="200" customFormat="1" ht="18" thickTop="1" thickBot="1" x14ac:dyDescent="0.35">
      <c r="A148" s="320" t="s">
        <v>213</v>
      </c>
      <c r="B148" s="279"/>
      <c r="C148" s="279"/>
      <c r="D148" s="280"/>
      <c r="E148" s="281"/>
      <c r="F148" s="282"/>
      <c r="G148" s="283">
        <f>SUM(G146:G147)</f>
        <v>43135846.919999994</v>
      </c>
      <c r="H148" s="284"/>
      <c r="I148" s="285">
        <f>SUM(I146:I147)</f>
        <v>43135846.919999994</v>
      </c>
      <c r="J148" s="286">
        <f>I148/G148</f>
        <v>1</v>
      </c>
      <c r="K148" s="287"/>
      <c r="L148" s="288"/>
      <c r="M148" s="289"/>
      <c r="N148" s="290">
        <f>SUM(N146:N147)</f>
        <v>0</v>
      </c>
      <c r="O148" s="290">
        <f>SUM(O146:O147)</f>
        <v>0</v>
      </c>
      <c r="P148" s="290">
        <f>SUM(P146:P147)</f>
        <v>0</v>
      </c>
      <c r="Q148" s="291">
        <f t="shared" ref="Q148" si="88">O148/I148</f>
        <v>0</v>
      </c>
      <c r="R148" s="292">
        <f>SUM(R146:R147)</f>
        <v>43135846.919999994</v>
      </c>
      <c r="S148" s="293">
        <f>SUM(S146:S147)</f>
        <v>0</v>
      </c>
      <c r="T148" s="294">
        <f>SUM(T146:T147)</f>
        <v>0</v>
      </c>
    </row>
    <row r="149" spans="1:20" s="200" customFormat="1" ht="17.25" thickTop="1" x14ac:dyDescent="0.3">
      <c r="A149" s="318"/>
      <c r="B149" s="319" t="s">
        <v>335</v>
      </c>
      <c r="C149" s="296" t="s">
        <v>215</v>
      </c>
      <c r="D149" s="234"/>
      <c r="E149" s="235"/>
      <c r="F149" s="236"/>
      <c r="G149" s="236"/>
      <c r="H149" s="236"/>
      <c r="I149" s="237"/>
      <c r="J149" s="238"/>
      <c r="K149" s="237"/>
      <c r="L149" s="237"/>
      <c r="M149" s="237"/>
      <c r="N149" s="237"/>
      <c r="O149" s="239"/>
      <c r="P149" s="239"/>
      <c r="Q149" s="240"/>
      <c r="R149" s="241"/>
      <c r="S149" s="241"/>
      <c r="T149" s="241"/>
    </row>
    <row r="150" spans="1:20" s="200" customFormat="1" ht="16.5" x14ac:dyDescent="0.3">
      <c r="A150" s="242" t="s">
        <v>336</v>
      </c>
      <c r="B150" s="243" t="s">
        <v>337</v>
      </c>
      <c r="C150" s="244" t="s">
        <v>338</v>
      </c>
      <c r="D150" s="245" t="s">
        <v>116</v>
      </c>
      <c r="E150" s="246">
        <v>1</v>
      </c>
      <c r="F150" s="247">
        <v>2325723.34</v>
      </c>
      <c r="G150" s="248">
        <v>2325723.34</v>
      </c>
      <c r="H150" s="249">
        <f t="shared" ref="H150:H156" si="89">E150</f>
        <v>1</v>
      </c>
      <c r="I150" s="250">
        <f t="shared" ref="I150:I156" si="90">F150*H150</f>
        <v>2325723.34</v>
      </c>
      <c r="J150" s="251">
        <f t="shared" ref="J150:J157" si="91">I150/G150</f>
        <v>1</v>
      </c>
      <c r="K150" s="252" t="s">
        <v>117</v>
      </c>
      <c r="L150" s="253" t="s">
        <v>117</v>
      </c>
      <c r="M150" s="254" t="s">
        <v>117</v>
      </c>
      <c r="N150" s="255">
        <v>0</v>
      </c>
      <c r="O150" s="256">
        <v>0</v>
      </c>
      <c r="P150" s="257">
        <f t="shared" ref="P150:P156" si="92">O150-N150</f>
        <v>0</v>
      </c>
      <c r="Q150" s="258">
        <f t="shared" ref="Q150:Q157" si="93">O150/I150</f>
        <v>0</v>
      </c>
      <c r="R150" s="259">
        <f t="shared" ref="R150:R156" si="94">I150-O150</f>
        <v>2325723.34</v>
      </c>
      <c r="S150" s="260">
        <f t="shared" ref="S150:S156" si="95">P150-T150</f>
        <v>0</v>
      </c>
      <c r="T150" s="261">
        <f t="shared" ref="T150:T156" si="96">P150*$J$286</f>
        <v>0</v>
      </c>
    </row>
    <row r="151" spans="1:20" s="200" customFormat="1" ht="16.5" x14ac:dyDescent="0.3">
      <c r="A151" s="242" t="s">
        <v>339</v>
      </c>
      <c r="B151" s="243" t="s">
        <v>340</v>
      </c>
      <c r="C151" s="244" t="s">
        <v>341</v>
      </c>
      <c r="D151" s="245" t="s">
        <v>116</v>
      </c>
      <c r="E151" s="246">
        <v>1</v>
      </c>
      <c r="F151" s="247">
        <v>492418.68</v>
      </c>
      <c r="G151" s="248">
        <v>492418.68</v>
      </c>
      <c r="H151" s="249">
        <f t="shared" si="89"/>
        <v>1</v>
      </c>
      <c r="I151" s="250">
        <f t="shared" si="90"/>
        <v>492418.68</v>
      </c>
      <c r="J151" s="251">
        <f t="shared" si="91"/>
        <v>1</v>
      </c>
      <c r="K151" s="252" t="s">
        <v>117</v>
      </c>
      <c r="L151" s="253" t="s">
        <v>117</v>
      </c>
      <c r="M151" s="254" t="s">
        <v>117</v>
      </c>
      <c r="N151" s="255">
        <v>0</v>
      </c>
      <c r="O151" s="256">
        <v>0</v>
      </c>
      <c r="P151" s="257">
        <f t="shared" si="92"/>
        <v>0</v>
      </c>
      <c r="Q151" s="258">
        <f t="shared" si="93"/>
        <v>0</v>
      </c>
      <c r="R151" s="259">
        <f t="shared" si="94"/>
        <v>492418.68</v>
      </c>
      <c r="S151" s="260">
        <f t="shared" si="95"/>
        <v>0</v>
      </c>
      <c r="T151" s="261">
        <f t="shared" si="96"/>
        <v>0</v>
      </c>
    </row>
    <row r="152" spans="1:20" s="200" customFormat="1" ht="33" x14ac:dyDescent="0.3">
      <c r="A152" s="242" t="s">
        <v>342</v>
      </c>
      <c r="B152" s="243" t="s">
        <v>343</v>
      </c>
      <c r="C152" s="244" t="s">
        <v>344</v>
      </c>
      <c r="D152" s="245" t="s">
        <v>116</v>
      </c>
      <c r="E152" s="246">
        <v>1</v>
      </c>
      <c r="F152" s="247">
        <v>1348977.04</v>
      </c>
      <c r="G152" s="248">
        <v>1348977.04</v>
      </c>
      <c r="H152" s="249">
        <f t="shared" si="89"/>
        <v>1</v>
      </c>
      <c r="I152" s="250">
        <f t="shared" si="90"/>
        <v>1348977.04</v>
      </c>
      <c r="J152" s="251">
        <f t="shared" si="91"/>
        <v>1</v>
      </c>
      <c r="K152" s="252" t="s">
        <v>117</v>
      </c>
      <c r="L152" s="253" t="s">
        <v>117</v>
      </c>
      <c r="M152" s="254" t="s">
        <v>117</v>
      </c>
      <c r="N152" s="255">
        <v>0</v>
      </c>
      <c r="O152" s="256">
        <v>0</v>
      </c>
      <c r="P152" s="257">
        <f t="shared" si="92"/>
        <v>0</v>
      </c>
      <c r="Q152" s="258">
        <f t="shared" si="93"/>
        <v>0</v>
      </c>
      <c r="R152" s="259">
        <f t="shared" si="94"/>
        <v>1348977.04</v>
      </c>
      <c r="S152" s="260">
        <f t="shared" si="95"/>
        <v>0</v>
      </c>
      <c r="T152" s="261">
        <f t="shared" si="96"/>
        <v>0</v>
      </c>
    </row>
    <row r="153" spans="1:20" s="200" customFormat="1" ht="16.5" x14ac:dyDescent="0.3">
      <c r="A153" s="242" t="s">
        <v>345</v>
      </c>
      <c r="B153" s="243" t="s">
        <v>226</v>
      </c>
      <c r="C153" s="244" t="s">
        <v>227</v>
      </c>
      <c r="D153" s="245" t="s">
        <v>116</v>
      </c>
      <c r="E153" s="246">
        <v>1</v>
      </c>
      <c r="F153" s="247">
        <v>14487.57</v>
      </c>
      <c r="G153" s="248">
        <v>14487.57</v>
      </c>
      <c r="H153" s="249">
        <f t="shared" si="89"/>
        <v>1</v>
      </c>
      <c r="I153" s="250">
        <f t="shared" si="90"/>
        <v>14487.57</v>
      </c>
      <c r="J153" s="251">
        <f t="shared" si="91"/>
        <v>1</v>
      </c>
      <c r="K153" s="252" t="s">
        <v>117</v>
      </c>
      <c r="L153" s="253" t="s">
        <v>117</v>
      </c>
      <c r="M153" s="254" t="s">
        <v>117</v>
      </c>
      <c r="N153" s="255">
        <v>0</v>
      </c>
      <c r="O153" s="256">
        <v>0</v>
      </c>
      <c r="P153" s="257">
        <f t="shared" si="92"/>
        <v>0</v>
      </c>
      <c r="Q153" s="258">
        <f t="shared" si="93"/>
        <v>0</v>
      </c>
      <c r="R153" s="259">
        <f t="shared" si="94"/>
        <v>14487.57</v>
      </c>
      <c r="S153" s="260">
        <f t="shared" si="95"/>
        <v>0</v>
      </c>
      <c r="T153" s="261">
        <f t="shared" si="96"/>
        <v>0</v>
      </c>
    </row>
    <row r="154" spans="1:20" s="200" customFormat="1" ht="16.5" x14ac:dyDescent="0.3">
      <c r="A154" s="242" t="s">
        <v>346</v>
      </c>
      <c r="B154" s="243" t="s">
        <v>229</v>
      </c>
      <c r="C154" s="244" t="s">
        <v>230</v>
      </c>
      <c r="D154" s="245" t="s">
        <v>116</v>
      </c>
      <c r="E154" s="246">
        <v>1</v>
      </c>
      <c r="F154" s="247">
        <v>1583128.5</v>
      </c>
      <c r="G154" s="248">
        <v>1583128.5</v>
      </c>
      <c r="H154" s="249">
        <f t="shared" si="89"/>
        <v>1</v>
      </c>
      <c r="I154" s="250">
        <f t="shared" si="90"/>
        <v>1583128.5</v>
      </c>
      <c r="J154" s="251">
        <f t="shared" si="91"/>
        <v>1</v>
      </c>
      <c r="K154" s="252" t="s">
        <v>117</v>
      </c>
      <c r="L154" s="253" t="s">
        <v>117</v>
      </c>
      <c r="M154" s="254" t="s">
        <v>117</v>
      </c>
      <c r="N154" s="255">
        <v>0</v>
      </c>
      <c r="O154" s="256">
        <v>0</v>
      </c>
      <c r="P154" s="257">
        <f t="shared" si="92"/>
        <v>0</v>
      </c>
      <c r="Q154" s="258">
        <f t="shared" si="93"/>
        <v>0</v>
      </c>
      <c r="R154" s="259">
        <f t="shared" si="94"/>
        <v>1583128.5</v>
      </c>
      <c r="S154" s="260">
        <f t="shared" si="95"/>
        <v>0</v>
      </c>
      <c r="T154" s="261">
        <f t="shared" si="96"/>
        <v>0</v>
      </c>
    </row>
    <row r="155" spans="1:20" s="200" customFormat="1" ht="16.5" x14ac:dyDescent="0.3">
      <c r="A155" s="242" t="s">
        <v>347</v>
      </c>
      <c r="B155" s="243" t="s">
        <v>232</v>
      </c>
      <c r="C155" s="244" t="s">
        <v>233</v>
      </c>
      <c r="D155" s="245" t="s">
        <v>116</v>
      </c>
      <c r="E155" s="246">
        <v>1</v>
      </c>
      <c r="F155" s="247">
        <v>2918957.58</v>
      </c>
      <c r="G155" s="248">
        <v>2918957.58</v>
      </c>
      <c r="H155" s="249">
        <f t="shared" si="89"/>
        <v>1</v>
      </c>
      <c r="I155" s="250">
        <f t="shared" si="90"/>
        <v>2918957.58</v>
      </c>
      <c r="J155" s="251">
        <f t="shared" si="91"/>
        <v>1</v>
      </c>
      <c r="K155" s="252" t="s">
        <v>117</v>
      </c>
      <c r="L155" s="253" t="s">
        <v>117</v>
      </c>
      <c r="M155" s="254" t="s">
        <v>117</v>
      </c>
      <c r="N155" s="255">
        <v>0</v>
      </c>
      <c r="O155" s="256">
        <v>0</v>
      </c>
      <c r="P155" s="257">
        <f t="shared" si="92"/>
        <v>0</v>
      </c>
      <c r="Q155" s="258">
        <f t="shared" si="93"/>
        <v>0</v>
      </c>
      <c r="R155" s="259">
        <f t="shared" si="94"/>
        <v>2918957.58</v>
      </c>
      <c r="S155" s="260">
        <f t="shared" si="95"/>
        <v>0</v>
      </c>
      <c r="T155" s="261">
        <f t="shared" si="96"/>
        <v>0</v>
      </c>
    </row>
    <row r="156" spans="1:20" s="200" customFormat="1" ht="17.25" thickBot="1" x14ac:dyDescent="0.35">
      <c r="A156" s="242" t="s">
        <v>348</v>
      </c>
      <c r="B156" s="243" t="s">
        <v>349</v>
      </c>
      <c r="C156" s="244" t="s">
        <v>350</v>
      </c>
      <c r="D156" s="245" t="s">
        <v>116</v>
      </c>
      <c r="E156" s="246">
        <v>1</v>
      </c>
      <c r="F156" s="247">
        <v>18006718.949999999</v>
      </c>
      <c r="G156" s="248">
        <v>18006718.949999999</v>
      </c>
      <c r="H156" s="249">
        <f t="shared" si="89"/>
        <v>1</v>
      </c>
      <c r="I156" s="250">
        <f t="shared" si="90"/>
        <v>18006718.949999999</v>
      </c>
      <c r="J156" s="251">
        <f t="shared" si="91"/>
        <v>1</v>
      </c>
      <c r="K156" s="252" t="s">
        <v>117</v>
      </c>
      <c r="L156" s="253" t="s">
        <v>117</v>
      </c>
      <c r="M156" s="254" t="s">
        <v>117</v>
      </c>
      <c r="N156" s="255">
        <v>0</v>
      </c>
      <c r="O156" s="256">
        <v>0</v>
      </c>
      <c r="P156" s="257">
        <f t="shared" si="92"/>
        <v>0</v>
      </c>
      <c r="Q156" s="258">
        <f t="shared" si="93"/>
        <v>0</v>
      </c>
      <c r="R156" s="259">
        <f t="shared" si="94"/>
        <v>18006718.949999999</v>
      </c>
      <c r="S156" s="260">
        <f t="shared" si="95"/>
        <v>0</v>
      </c>
      <c r="T156" s="261">
        <f t="shared" si="96"/>
        <v>0</v>
      </c>
    </row>
    <row r="157" spans="1:20" s="200" customFormat="1" ht="18" thickTop="1" thickBot="1" x14ac:dyDescent="0.35">
      <c r="A157" s="320" t="s">
        <v>234</v>
      </c>
      <c r="B157" s="279"/>
      <c r="C157" s="279"/>
      <c r="D157" s="280"/>
      <c r="E157" s="281"/>
      <c r="F157" s="282"/>
      <c r="G157" s="283">
        <f>SUM(G150:G156)</f>
        <v>26690411.66</v>
      </c>
      <c r="H157" s="284"/>
      <c r="I157" s="285">
        <f>SUM(I150:I156)</f>
        <v>26690411.66</v>
      </c>
      <c r="J157" s="286">
        <f t="shared" si="91"/>
        <v>1</v>
      </c>
      <c r="K157" s="287"/>
      <c r="L157" s="288"/>
      <c r="M157" s="289"/>
      <c r="N157" s="290">
        <f>SUM(N150:N156)</f>
        <v>0</v>
      </c>
      <c r="O157" s="290">
        <f>SUM(O150:O156)</f>
        <v>0</v>
      </c>
      <c r="P157" s="290">
        <f>SUM(P150:P156)</f>
        <v>0</v>
      </c>
      <c r="Q157" s="291">
        <f t="shared" si="93"/>
        <v>0</v>
      </c>
      <c r="R157" s="292">
        <f>SUM(R150:R156)</f>
        <v>26690411.66</v>
      </c>
      <c r="S157" s="293">
        <f>SUM(S150:S156)</f>
        <v>0</v>
      </c>
      <c r="T157" s="294">
        <f>SUM(T150:T156)</f>
        <v>0</v>
      </c>
    </row>
    <row r="158" spans="1:20" s="200" customFormat="1" ht="17.25" thickTop="1" x14ac:dyDescent="0.3">
      <c r="A158" s="318"/>
      <c r="B158" s="319" t="s">
        <v>351</v>
      </c>
      <c r="C158" s="296" t="s">
        <v>306</v>
      </c>
      <c r="D158" s="234"/>
      <c r="E158" s="235"/>
      <c r="F158" s="236"/>
      <c r="G158" s="236"/>
      <c r="H158" s="236"/>
      <c r="I158" s="237"/>
      <c r="J158" s="238"/>
      <c r="K158" s="237"/>
      <c r="L158" s="237"/>
      <c r="M158" s="237"/>
      <c r="N158" s="237"/>
      <c r="O158" s="239"/>
      <c r="P158" s="239"/>
      <c r="Q158" s="240"/>
      <c r="R158" s="241"/>
      <c r="S158" s="241"/>
      <c r="T158" s="241"/>
    </row>
    <row r="159" spans="1:20" s="200" customFormat="1" ht="33" x14ac:dyDescent="0.3">
      <c r="A159" s="242" t="s">
        <v>352</v>
      </c>
      <c r="B159" s="243" t="s">
        <v>160</v>
      </c>
      <c r="C159" s="244" t="s">
        <v>353</v>
      </c>
      <c r="D159" s="245" t="s">
        <v>116</v>
      </c>
      <c r="E159" s="246">
        <v>1</v>
      </c>
      <c r="F159" s="247">
        <v>241122.83</v>
      </c>
      <c r="G159" s="248">
        <v>241122.83</v>
      </c>
      <c r="H159" s="249">
        <f t="shared" ref="H159:H166" si="97">E159</f>
        <v>1</v>
      </c>
      <c r="I159" s="250">
        <f t="shared" ref="I159:I166" si="98">F159*H159</f>
        <v>241122.83</v>
      </c>
      <c r="J159" s="251">
        <f t="shared" ref="J159:J167" si="99">I159/G159</f>
        <v>1</v>
      </c>
      <c r="K159" s="252" t="s">
        <v>117</v>
      </c>
      <c r="L159" s="253" t="s">
        <v>117</v>
      </c>
      <c r="M159" s="254" t="s">
        <v>117</v>
      </c>
      <c r="N159" s="255">
        <v>0</v>
      </c>
      <c r="O159" s="256">
        <v>0</v>
      </c>
      <c r="P159" s="257">
        <f t="shared" ref="P159:P166" si="100">O159-N159</f>
        <v>0</v>
      </c>
      <c r="Q159" s="258">
        <f t="shared" ref="Q159:Q167" si="101">O159/I159</f>
        <v>0</v>
      </c>
      <c r="R159" s="259">
        <f t="shared" ref="R159:R166" si="102">I159-O159</f>
        <v>241122.83</v>
      </c>
      <c r="S159" s="260">
        <f t="shared" ref="S159:S166" si="103">P159-T159</f>
        <v>0</v>
      </c>
      <c r="T159" s="261">
        <f t="shared" ref="T159:T166" si="104">P159*$J$286</f>
        <v>0</v>
      </c>
    </row>
    <row r="160" spans="1:20" s="200" customFormat="1" ht="16.5" x14ac:dyDescent="0.3">
      <c r="A160" s="242" t="s">
        <v>354</v>
      </c>
      <c r="B160" s="243" t="s">
        <v>160</v>
      </c>
      <c r="C160" s="244" t="s">
        <v>163</v>
      </c>
      <c r="D160" s="245" t="s">
        <v>116</v>
      </c>
      <c r="E160" s="246">
        <v>1</v>
      </c>
      <c r="F160" s="247">
        <v>633615.67000000004</v>
      </c>
      <c r="G160" s="248">
        <v>633615.67000000004</v>
      </c>
      <c r="H160" s="249">
        <f t="shared" si="97"/>
        <v>1</v>
      </c>
      <c r="I160" s="250">
        <f t="shared" si="98"/>
        <v>633615.67000000004</v>
      </c>
      <c r="J160" s="251">
        <f t="shared" si="99"/>
        <v>1</v>
      </c>
      <c r="K160" s="252" t="s">
        <v>117</v>
      </c>
      <c r="L160" s="253" t="s">
        <v>117</v>
      </c>
      <c r="M160" s="254" t="s">
        <v>117</v>
      </c>
      <c r="N160" s="255">
        <v>0</v>
      </c>
      <c r="O160" s="256">
        <v>0</v>
      </c>
      <c r="P160" s="257">
        <f t="shared" si="100"/>
        <v>0</v>
      </c>
      <c r="Q160" s="258">
        <f t="shared" si="101"/>
        <v>0</v>
      </c>
      <c r="R160" s="259">
        <f t="shared" si="102"/>
        <v>633615.67000000004</v>
      </c>
      <c r="S160" s="260">
        <f t="shared" si="103"/>
        <v>0</v>
      </c>
      <c r="T160" s="261">
        <f t="shared" si="104"/>
        <v>0</v>
      </c>
    </row>
    <row r="161" spans="1:20" s="200" customFormat="1" ht="16.5" x14ac:dyDescent="0.3">
      <c r="A161" s="242" t="s">
        <v>355</v>
      </c>
      <c r="B161" s="243" t="s">
        <v>160</v>
      </c>
      <c r="C161" s="244" t="s">
        <v>312</v>
      </c>
      <c r="D161" s="245" t="s">
        <v>116</v>
      </c>
      <c r="E161" s="246">
        <v>1</v>
      </c>
      <c r="F161" s="247">
        <v>3347576.75</v>
      </c>
      <c r="G161" s="248">
        <v>3347576.75</v>
      </c>
      <c r="H161" s="249">
        <f t="shared" si="97"/>
        <v>1</v>
      </c>
      <c r="I161" s="250">
        <f t="shared" si="98"/>
        <v>3347576.75</v>
      </c>
      <c r="J161" s="251">
        <f t="shared" si="99"/>
        <v>1</v>
      </c>
      <c r="K161" s="252" t="s">
        <v>117</v>
      </c>
      <c r="L161" s="253" t="s">
        <v>117</v>
      </c>
      <c r="M161" s="254" t="s">
        <v>117</v>
      </c>
      <c r="N161" s="255">
        <v>0</v>
      </c>
      <c r="O161" s="256">
        <v>0</v>
      </c>
      <c r="P161" s="257">
        <f t="shared" si="100"/>
        <v>0</v>
      </c>
      <c r="Q161" s="258">
        <f t="shared" si="101"/>
        <v>0</v>
      </c>
      <c r="R161" s="259">
        <f t="shared" si="102"/>
        <v>3347576.75</v>
      </c>
      <c r="S161" s="260">
        <f t="shared" si="103"/>
        <v>0</v>
      </c>
      <c r="T161" s="261">
        <f t="shared" si="104"/>
        <v>0</v>
      </c>
    </row>
    <row r="162" spans="1:20" s="200" customFormat="1" ht="16.5" x14ac:dyDescent="0.3">
      <c r="A162" s="242" t="s">
        <v>356</v>
      </c>
      <c r="B162" s="243" t="s">
        <v>160</v>
      </c>
      <c r="C162" s="244" t="s">
        <v>357</v>
      </c>
      <c r="D162" s="245" t="s">
        <v>116</v>
      </c>
      <c r="E162" s="246">
        <v>1</v>
      </c>
      <c r="F162" s="247">
        <v>618575.48</v>
      </c>
      <c r="G162" s="248">
        <v>618575.48</v>
      </c>
      <c r="H162" s="249">
        <f t="shared" si="97"/>
        <v>1</v>
      </c>
      <c r="I162" s="250">
        <f t="shared" si="98"/>
        <v>618575.48</v>
      </c>
      <c r="J162" s="251">
        <f t="shared" si="99"/>
        <v>1</v>
      </c>
      <c r="K162" s="252" t="s">
        <v>117</v>
      </c>
      <c r="L162" s="253" t="s">
        <v>117</v>
      </c>
      <c r="M162" s="254" t="s">
        <v>117</v>
      </c>
      <c r="N162" s="255">
        <v>0</v>
      </c>
      <c r="O162" s="256">
        <v>0</v>
      </c>
      <c r="P162" s="257">
        <f t="shared" si="100"/>
        <v>0</v>
      </c>
      <c r="Q162" s="258">
        <f t="shared" si="101"/>
        <v>0</v>
      </c>
      <c r="R162" s="259">
        <f t="shared" si="102"/>
        <v>618575.48</v>
      </c>
      <c r="S162" s="260">
        <f t="shared" si="103"/>
        <v>0</v>
      </c>
      <c r="T162" s="261">
        <f t="shared" si="104"/>
        <v>0</v>
      </c>
    </row>
    <row r="163" spans="1:20" s="200" customFormat="1" ht="16.5" x14ac:dyDescent="0.3">
      <c r="A163" s="242" t="s">
        <v>358</v>
      </c>
      <c r="B163" s="243" t="s">
        <v>160</v>
      </c>
      <c r="C163" s="244" t="s">
        <v>359</v>
      </c>
      <c r="D163" s="245" t="s">
        <v>116</v>
      </c>
      <c r="E163" s="246">
        <v>1</v>
      </c>
      <c r="F163" s="247">
        <v>117215.91</v>
      </c>
      <c r="G163" s="248">
        <v>117215.91</v>
      </c>
      <c r="H163" s="249">
        <f t="shared" si="97"/>
        <v>1</v>
      </c>
      <c r="I163" s="250">
        <f t="shared" si="98"/>
        <v>117215.91</v>
      </c>
      <c r="J163" s="251">
        <f t="shared" si="99"/>
        <v>1</v>
      </c>
      <c r="K163" s="252" t="s">
        <v>117</v>
      </c>
      <c r="L163" s="253" t="s">
        <v>117</v>
      </c>
      <c r="M163" s="254" t="s">
        <v>117</v>
      </c>
      <c r="N163" s="255">
        <v>0</v>
      </c>
      <c r="O163" s="256">
        <v>0</v>
      </c>
      <c r="P163" s="257">
        <f t="shared" si="100"/>
        <v>0</v>
      </c>
      <c r="Q163" s="258">
        <f t="shared" si="101"/>
        <v>0</v>
      </c>
      <c r="R163" s="259">
        <f t="shared" si="102"/>
        <v>117215.91</v>
      </c>
      <c r="S163" s="260">
        <f t="shared" si="103"/>
        <v>0</v>
      </c>
      <c r="T163" s="261">
        <f t="shared" si="104"/>
        <v>0</v>
      </c>
    </row>
    <row r="164" spans="1:20" s="200" customFormat="1" ht="16.5" x14ac:dyDescent="0.3">
      <c r="A164" s="242" t="s">
        <v>360</v>
      </c>
      <c r="B164" s="243" t="s">
        <v>160</v>
      </c>
      <c r="C164" s="244" t="s">
        <v>361</v>
      </c>
      <c r="D164" s="245" t="s">
        <v>116</v>
      </c>
      <c r="E164" s="246">
        <v>1</v>
      </c>
      <c r="F164" s="247">
        <v>166467.68</v>
      </c>
      <c r="G164" s="248">
        <v>166467.68</v>
      </c>
      <c r="H164" s="249">
        <f t="shared" si="97"/>
        <v>1</v>
      </c>
      <c r="I164" s="250">
        <f t="shared" si="98"/>
        <v>166467.68</v>
      </c>
      <c r="J164" s="251">
        <f t="shared" si="99"/>
        <v>1</v>
      </c>
      <c r="K164" s="252" t="s">
        <v>117</v>
      </c>
      <c r="L164" s="253" t="s">
        <v>117</v>
      </c>
      <c r="M164" s="254" t="s">
        <v>117</v>
      </c>
      <c r="N164" s="255">
        <v>0</v>
      </c>
      <c r="O164" s="256">
        <v>0</v>
      </c>
      <c r="P164" s="257">
        <f t="shared" si="100"/>
        <v>0</v>
      </c>
      <c r="Q164" s="258">
        <f t="shared" si="101"/>
        <v>0</v>
      </c>
      <c r="R164" s="259">
        <f t="shared" si="102"/>
        <v>166467.68</v>
      </c>
      <c r="S164" s="260">
        <f t="shared" si="103"/>
        <v>0</v>
      </c>
      <c r="T164" s="261">
        <f t="shared" si="104"/>
        <v>0</v>
      </c>
    </row>
    <row r="165" spans="1:20" s="200" customFormat="1" ht="16.5" x14ac:dyDescent="0.3">
      <c r="A165" s="242" t="s">
        <v>362</v>
      </c>
      <c r="B165" s="243" t="s">
        <v>160</v>
      </c>
      <c r="C165" s="244" t="s">
        <v>363</v>
      </c>
      <c r="D165" s="245" t="s">
        <v>116</v>
      </c>
      <c r="E165" s="246">
        <v>1</v>
      </c>
      <c r="F165" s="247">
        <v>2948143.64</v>
      </c>
      <c r="G165" s="248">
        <v>2948143.64</v>
      </c>
      <c r="H165" s="249">
        <f t="shared" si="97"/>
        <v>1</v>
      </c>
      <c r="I165" s="250">
        <f t="shared" si="98"/>
        <v>2948143.64</v>
      </c>
      <c r="J165" s="251">
        <f t="shared" si="99"/>
        <v>1</v>
      </c>
      <c r="K165" s="252" t="s">
        <v>117</v>
      </c>
      <c r="L165" s="253" t="s">
        <v>117</v>
      </c>
      <c r="M165" s="254" t="s">
        <v>117</v>
      </c>
      <c r="N165" s="255">
        <v>0</v>
      </c>
      <c r="O165" s="256">
        <v>0</v>
      </c>
      <c r="P165" s="257">
        <f t="shared" si="100"/>
        <v>0</v>
      </c>
      <c r="Q165" s="258">
        <f t="shared" si="101"/>
        <v>0</v>
      </c>
      <c r="R165" s="259">
        <f t="shared" si="102"/>
        <v>2948143.64</v>
      </c>
      <c r="S165" s="260">
        <f t="shared" si="103"/>
        <v>0</v>
      </c>
      <c r="T165" s="261">
        <f t="shared" si="104"/>
        <v>0</v>
      </c>
    </row>
    <row r="166" spans="1:20" s="200" customFormat="1" ht="17.25" thickBot="1" x14ac:dyDescent="0.35">
      <c r="A166" s="242" t="s">
        <v>364</v>
      </c>
      <c r="B166" s="243" t="s">
        <v>365</v>
      </c>
      <c r="C166" s="244" t="s">
        <v>366</v>
      </c>
      <c r="D166" s="245" t="s">
        <v>116</v>
      </c>
      <c r="E166" s="246">
        <v>1</v>
      </c>
      <c r="F166" s="247">
        <v>580344.02</v>
      </c>
      <c r="G166" s="248">
        <v>580344.02</v>
      </c>
      <c r="H166" s="249">
        <f t="shared" si="97"/>
        <v>1</v>
      </c>
      <c r="I166" s="250">
        <f t="shared" si="98"/>
        <v>580344.02</v>
      </c>
      <c r="J166" s="251">
        <f t="shared" si="99"/>
        <v>1</v>
      </c>
      <c r="K166" s="252" t="s">
        <v>117</v>
      </c>
      <c r="L166" s="253" t="s">
        <v>117</v>
      </c>
      <c r="M166" s="254" t="s">
        <v>117</v>
      </c>
      <c r="N166" s="255">
        <v>0</v>
      </c>
      <c r="O166" s="256">
        <v>0</v>
      </c>
      <c r="P166" s="257">
        <f t="shared" si="100"/>
        <v>0</v>
      </c>
      <c r="Q166" s="258">
        <f t="shared" si="101"/>
        <v>0</v>
      </c>
      <c r="R166" s="259">
        <f t="shared" si="102"/>
        <v>580344.02</v>
      </c>
      <c r="S166" s="260">
        <f t="shared" si="103"/>
        <v>0</v>
      </c>
      <c r="T166" s="261">
        <f t="shared" si="104"/>
        <v>0</v>
      </c>
    </row>
    <row r="167" spans="1:20" s="200" customFormat="1" ht="18" thickTop="1" thickBot="1" x14ac:dyDescent="0.35">
      <c r="A167" s="320" t="s">
        <v>170</v>
      </c>
      <c r="B167" s="279"/>
      <c r="C167" s="279"/>
      <c r="D167" s="280"/>
      <c r="E167" s="281"/>
      <c r="F167" s="282"/>
      <c r="G167" s="283">
        <f>SUM(G159:G166)</f>
        <v>8653061.9800000004</v>
      </c>
      <c r="H167" s="284"/>
      <c r="I167" s="285">
        <f>SUM(I159:I166)</f>
        <v>8653061.9800000004</v>
      </c>
      <c r="J167" s="286">
        <f t="shared" si="99"/>
        <v>1</v>
      </c>
      <c r="K167" s="287"/>
      <c r="L167" s="288"/>
      <c r="M167" s="289"/>
      <c r="N167" s="290">
        <f>SUM(N159:N166)</f>
        <v>0</v>
      </c>
      <c r="O167" s="290">
        <f>SUM(O159:O166)</f>
        <v>0</v>
      </c>
      <c r="P167" s="290">
        <f>SUM(P159:P166)</f>
        <v>0</v>
      </c>
      <c r="Q167" s="291">
        <f t="shared" si="101"/>
        <v>0</v>
      </c>
      <c r="R167" s="292">
        <f>SUM(R159:R166)</f>
        <v>8653061.9800000004</v>
      </c>
      <c r="S167" s="293">
        <f>SUM(S159:S166)</f>
        <v>0</v>
      </c>
      <c r="T167" s="294">
        <f>SUM(T159:T166)</f>
        <v>0</v>
      </c>
    </row>
    <row r="168" spans="1:20" s="200" customFormat="1" ht="17.25" thickTop="1" x14ac:dyDescent="0.3">
      <c r="A168" s="318"/>
      <c r="B168" s="319" t="s">
        <v>367</v>
      </c>
      <c r="C168" s="296" t="s">
        <v>172</v>
      </c>
      <c r="D168" s="234"/>
      <c r="E168" s="235"/>
      <c r="F168" s="236"/>
      <c r="G168" s="236"/>
      <c r="H168" s="236"/>
      <c r="I168" s="237"/>
      <c r="J168" s="238"/>
      <c r="K168" s="237"/>
      <c r="L168" s="237"/>
      <c r="M168" s="237"/>
      <c r="N168" s="237"/>
      <c r="O168" s="239"/>
      <c r="P168" s="239"/>
      <c r="Q168" s="240"/>
      <c r="R168" s="241"/>
      <c r="S168" s="241"/>
      <c r="T168" s="241"/>
    </row>
    <row r="169" spans="1:20" s="200" customFormat="1" ht="16.5" x14ac:dyDescent="0.3">
      <c r="A169" s="242" t="s">
        <v>368</v>
      </c>
      <c r="B169" s="243" t="s">
        <v>160</v>
      </c>
      <c r="C169" s="244" t="s">
        <v>174</v>
      </c>
      <c r="D169" s="245" t="s">
        <v>116</v>
      </c>
      <c r="E169" s="246">
        <v>1</v>
      </c>
      <c r="F169" s="247">
        <v>820880.58</v>
      </c>
      <c r="G169" s="248">
        <v>820880.58</v>
      </c>
      <c r="H169" s="249">
        <f t="shared" ref="H169:H176" si="105">E169</f>
        <v>1</v>
      </c>
      <c r="I169" s="250">
        <f t="shared" ref="I169:I176" si="106">F169*H169</f>
        <v>820880.58</v>
      </c>
      <c r="J169" s="251">
        <f t="shared" ref="J169:J177" si="107">I169/G169</f>
        <v>1</v>
      </c>
      <c r="K169" s="252" t="s">
        <v>117</v>
      </c>
      <c r="L169" s="253" t="s">
        <v>117</v>
      </c>
      <c r="M169" s="254" t="s">
        <v>117</v>
      </c>
      <c r="N169" s="255">
        <v>0</v>
      </c>
      <c r="O169" s="256">
        <v>0</v>
      </c>
      <c r="P169" s="257">
        <f t="shared" ref="P169:P176" si="108">O169-N169</f>
        <v>0</v>
      </c>
      <c r="Q169" s="258">
        <f t="shared" ref="Q169:Q177" si="109">O169/I169</f>
        <v>0</v>
      </c>
      <c r="R169" s="259">
        <f t="shared" ref="R169:R176" si="110">I169-O169</f>
        <v>820880.58</v>
      </c>
      <c r="S169" s="260">
        <f t="shared" ref="S169:S176" si="111">P169-T169</f>
        <v>0</v>
      </c>
      <c r="T169" s="261">
        <f t="shared" ref="T169:T176" si="112">P169*$J$286</f>
        <v>0</v>
      </c>
    </row>
    <row r="170" spans="1:20" s="200" customFormat="1" ht="16.5" x14ac:dyDescent="0.3">
      <c r="A170" s="242" t="s">
        <v>369</v>
      </c>
      <c r="B170" s="243" t="s">
        <v>176</v>
      </c>
      <c r="C170" s="244" t="s">
        <v>177</v>
      </c>
      <c r="D170" s="245" t="s">
        <v>116</v>
      </c>
      <c r="E170" s="246">
        <v>1</v>
      </c>
      <c r="F170" s="247">
        <v>844468.62</v>
      </c>
      <c r="G170" s="248">
        <v>844468.62</v>
      </c>
      <c r="H170" s="249">
        <f t="shared" si="105"/>
        <v>1</v>
      </c>
      <c r="I170" s="250">
        <f t="shared" si="106"/>
        <v>844468.62</v>
      </c>
      <c r="J170" s="251">
        <f t="shared" si="107"/>
        <v>1</v>
      </c>
      <c r="K170" s="252" t="s">
        <v>117</v>
      </c>
      <c r="L170" s="253" t="s">
        <v>117</v>
      </c>
      <c r="M170" s="254" t="s">
        <v>117</v>
      </c>
      <c r="N170" s="255">
        <v>0</v>
      </c>
      <c r="O170" s="256">
        <v>0</v>
      </c>
      <c r="P170" s="257">
        <f t="shared" si="108"/>
        <v>0</v>
      </c>
      <c r="Q170" s="258">
        <f t="shared" si="109"/>
        <v>0</v>
      </c>
      <c r="R170" s="259">
        <f t="shared" si="110"/>
        <v>844468.62</v>
      </c>
      <c r="S170" s="260">
        <f t="shared" si="111"/>
        <v>0</v>
      </c>
      <c r="T170" s="261">
        <f t="shared" si="112"/>
        <v>0</v>
      </c>
    </row>
    <row r="171" spans="1:20" s="200" customFormat="1" ht="16.5" x14ac:dyDescent="0.3">
      <c r="A171" s="242" t="s">
        <v>370</v>
      </c>
      <c r="B171" s="243" t="s">
        <v>176</v>
      </c>
      <c r="C171" s="244" t="s">
        <v>179</v>
      </c>
      <c r="D171" s="245" t="s">
        <v>116</v>
      </c>
      <c r="E171" s="246">
        <v>1</v>
      </c>
      <c r="F171" s="247">
        <v>796522.02</v>
      </c>
      <c r="G171" s="248">
        <v>796522.02</v>
      </c>
      <c r="H171" s="249">
        <f t="shared" si="105"/>
        <v>1</v>
      </c>
      <c r="I171" s="250">
        <f t="shared" si="106"/>
        <v>796522.02</v>
      </c>
      <c r="J171" s="251">
        <f t="shared" si="107"/>
        <v>1</v>
      </c>
      <c r="K171" s="252" t="s">
        <v>117</v>
      </c>
      <c r="L171" s="253" t="s">
        <v>117</v>
      </c>
      <c r="M171" s="254" t="s">
        <v>117</v>
      </c>
      <c r="N171" s="255">
        <v>0</v>
      </c>
      <c r="O171" s="256">
        <v>0</v>
      </c>
      <c r="P171" s="257">
        <f t="shared" si="108"/>
        <v>0</v>
      </c>
      <c r="Q171" s="258">
        <f t="shared" si="109"/>
        <v>0</v>
      </c>
      <c r="R171" s="259">
        <f t="shared" si="110"/>
        <v>796522.02</v>
      </c>
      <c r="S171" s="260">
        <f t="shared" si="111"/>
        <v>0</v>
      </c>
      <c r="T171" s="261">
        <f t="shared" si="112"/>
        <v>0</v>
      </c>
    </row>
    <row r="172" spans="1:20" s="200" customFormat="1" ht="16.5" x14ac:dyDescent="0.3">
      <c r="A172" s="242" t="s">
        <v>371</v>
      </c>
      <c r="B172" s="243" t="s">
        <v>176</v>
      </c>
      <c r="C172" s="244" t="s">
        <v>372</v>
      </c>
      <c r="D172" s="245" t="s">
        <v>116</v>
      </c>
      <c r="E172" s="246">
        <v>1</v>
      </c>
      <c r="F172" s="247">
        <v>168950.56</v>
      </c>
      <c r="G172" s="248">
        <v>168950.56</v>
      </c>
      <c r="H172" s="249">
        <f t="shared" si="105"/>
        <v>1</v>
      </c>
      <c r="I172" s="250">
        <f t="shared" si="106"/>
        <v>168950.56</v>
      </c>
      <c r="J172" s="251">
        <f t="shared" si="107"/>
        <v>1</v>
      </c>
      <c r="K172" s="252" t="s">
        <v>117</v>
      </c>
      <c r="L172" s="253" t="s">
        <v>117</v>
      </c>
      <c r="M172" s="254" t="s">
        <v>117</v>
      </c>
      <c r="N172" s="255">
        <v>0</v>
      </c>
      <c r="O172" s="256">
        <v>0</v>
      </c>
      <c r="P172" s="257">
        <f t="shared" si="108"/>
        <v>0</v>
      </c>
      <c r="Q172" s="258">
        <f t="shared" si="109"/>
        <v>0</v>
      </c>
      <c r="R172" s="259">
        <f t="shared" si="110"/>
        <v>168950.56</v>
      </c>
      <c r="S172" s="260">
        <f t="shared" si="111"/>
        <v>0</v>
      </c>
      <c r="T172" s="261">
        <f t="shared" si="112"/>
        <v>0</v>
      </c>
    </row>
    <row r="173" spans="1:20" s="200" customFormat="1" ht="16.5" x14ac:dyDescent="0.3">
      <c r="A173" s="242" t="s">
        <v>373</v>
      </c>
      <c r="B173" s="243" t="s">
        <v>176</v>
      </c>
      <c r="C173" s="244" t="s">
        <v>181</v>
      </c>
      <c r="D173" s="245" t="s">
        <v>116</v>
      </c>
      <c r="E173" s="246">
        <v>1</v>
      </c>
      <c r="F173" s="247">
        <v>945134.93</v>
      </c>
      <c r="G173" s="248">
        <v>945134.93</v>
      </c>
      <c r="H173" s="249">
        <f t="shared" si="105"/>
        <v>1</v>
      </c>
      <c r="I173" s="250">
        <f t="shared" si="106"/>
        <v>945134.93</v>
      </c>
      <c r="J173" s="251">
        <f t="shared" si="107"/>
        <v>1</v>
      </c>
      <c r="K173" s="252" t="s">
        <v>117</v>
      </c>
      <c r="L173" s="253" t="s">
        <v>117</v>
      </c>
      <c r="M173" s="254" t="s">
        <v>117</v>
      </c>
      <c r="N173" s="255">
        <v>0</v>
      </c>
      <c r="O173" s="256">
        <v>0</v>
      </c>
      <c r="P173" s="257">
        <f t="shared" si="108"/>
        <v>0</v>
      </c>
      <c r="Q173" s="258">
        <f t="shared" si="109"/>
        <v>0</v>
      </c>
      <c r="R173" s="259">
        <f t="shared" si="110"/>
        <v>945134.93</v>
      </c>
      <c r="S173" s="260">
        <f t="shared" si="111"/>
        <v>0</v>
      </c>
      <c r="T173" s="261">
        <f t="shared" si="112"/>
        <v>0</v>
      </c>
    </row>
    <row r="174" spans="1:20" s="200" customFormat="1" ht="16.5" x14ac:dyDescent="0.3">
      <c r="A174" s="242" t="s">
        <v>374</v>
      </c>
      <c r="B174" s="243" t="s">
        <v>176</v>
      </c>
      <c r="C174" s="244" t="s">
        <v>183</v>
      </c>
      <c r="D174" s="245" t="s">
        <v>116</v>
      </c>
      <c r="E174" s="246">
        <v>1</v>
      </c>
      <c r="F174" s="247">
        <v>795106.73</v>
      </c>
      <c r="G174" s="248">
        <v>795106.73</v>
      </c>
      <c r="H174" s="249">
        <f t="shared" si="105"/>
        <v>1</v>
      </c>
      <c r="I174" s="250">
        <f t="shared" si="106"/>
        <v>795106.73</v>
      </c>
      <c r="J174" s="251">
        <f t="shared" si="107"/>
        <v>1</v>
      </c>
      <c r="K174" s="252" t="s">
        <v>117</v>
      </c>
      <c r="L174" s="253" t="s">
        <v>117</v>
      </c>
      <c r="M174" s="254" t="s">
        <v>117</v>
      </c>
      <c r="N174" s="255">
        <v>0</v>
      </c>
      <c r="O174" s="256">
        <v>0</v>
      </c>
      <c r="P174" s="257">
        <f t="shared" si="108"/>
        <v>0</v>
      </c>
      <c r="Q174" s="258">
        <f t="shared" si="109"/>
        <v>0</v>
      </c>
      <c r="R174" s="259">
        <f t="shared" si="110"/>
        <v>795106.73</v>
      </c>
      <c r="S174" s="260">
        <f t="shared" si="111"/>
        <v>0</v>
      </c>
      <c r="T174" s="261">
        <f t="shared" si="112"/>
        <v>0</v>
      </c>
    </row>
    <row r="175" spans="1:20" s="200" customFormat="1" ht="16.5" x14ac:dyDescent="0.3">
      <c r="A175" s="242" t="s">
        <v>375</v>
      </c>
      <c r="B175" s="243" t="s">
        <v>176</v>
      </c>
      <c r="C175" s="244" t="s">
        <v>185</v>
      </c>
      <c r="D175" s="245" t="s">
        <v>116</v>
      </c>
      <c r="E175" s="246">
        <v>1</v>
      </c>
      <c r="F175" s="247">
        <v>25349.08</v>
      </c>
      <c r="G175" s="248">
        <v>25349.08</v>
      </c>
      <c r="H175" s="249">
        <f t="shared" si="105"/>
        <v>1</v>
      </c>
      <c r="I175" s="250">
        <f t="shared" si="106"/>
        <v>25349.08</v>
      </c>
      <c r="J175" s="251">
        <f t="shared" si="107"/>
        <v>1</v>
      </c>
      <c r="K175" s="252" t="s">
        <v>117</v>
      </c>
      <c r="L175" s="253" t="s">
        <v>117</v>
      </c>
      <c r="M175" s="254" t="s">
        <v>117</v>
      </c>
      <c r="N175" s="255">
        <v>0</v>
      </c>
      <c r="O175" s="256">
        <v>0</v>
      </c>
      <c r="P175" s="257">
        <f t="shared" si="108"/>
        <v>0</v>
      </c>
      <c r="Q175" s="258">
        <f t="shared" si="109"/>
        <v>0</v>
      </c>
      <c r="R175" s="259">
        <f t="shared" si="110"/>
        <v>25349.08</v>
      </c>
      <c r="S175" s="260">
        <f t="shared" si="111"/>
        <v>0</v>
      </c>
      <c r="T175" s="261">
        <f t="shared" si="112"/>
        <v>0</v>
      </c>
    </row>
    <row r="176" spans="1:20" s="200" customFormat="1" ht="17.25" thickBot="1" x14ac:dyDescent="0.35">
      <c r="A176" s="242" t="s">
        <v>376</v>
      </c>
      <c r="B176" s="243" t="s">
        <v>176</v>
      </c>
      <c r="C176" s="244" t="s">
        <v>377</v>
      </c>
      <c r="D176" s="245" t="s">
        <v>116</v>
      </c>
      <c r="E176" s="246">
        <v>1</v>
      </c>
      <c r="F176" s="247">
        <v>92671.82</v>
      </c>
      <c r="G176" s="248">
        <v>92671.82</v>
      </c>
      <c r="H176" s="249">
        <f t="shared" si="105"/>
        <v>1</v>
      </c>
      <c r="I176" s="250">
        <f t="shared" si="106"/>
        <v>92671.82</v>
      </c>
      <c r="J176" s="251">
        <f t="shared" si="107"/>
        <v>1</v>
      </c>
      <c r="K176" s="252" t="s">
        <v>117</v>
      </c>
      <c r="L176" s="253" t="s">
        <v>117</v>
      </c>
      <c r="M176" s="254" t="s">
        <v>117</v>
      </c>
      <c r="N176" s="255">
        <v>0</v>
      </c>
      <c r="O176" s="256">
        <v>0</v>
      </c>
      <c r="P176" s="257">
        <f t="shared" si="108"/>
        <v>0</v>
      </c>
      <c r="Q176" s="258">
        <f t="shared" si="109"/>
        <v>0</v>
      </c>
      <c r="R176" s="259">
        <f t="shared" si="110"/>
        <v>92671.82</v>
      </c>
      <c r="S176" s="260">
        <f t="shared" si="111"/>
        <v>0</v>
      </c>
      <c r="T176" s="261">
        <f t="shared" si="112"/>
        <v>0</v>
      </c>
    </row>
    <row r="177" spans="1:20" s="200" customFormat="1" ht="18" thickTop="1" thickBot="1" x14ac:dyDescent="0.35">
      <c r="A177" s="277"/>
      <c r="B177" s="278"/>
      <c r="C177" s="279" t="s">
        <v>186</v>
      </c>
      <c r="D177" s="280"/>
      <c r="E177" s="281"/>
      <c r="F177" s="282"/>
      <c r="G177" s="283">
        <f>SUM(G169:G176)</f>
        <v>4489084.34</v>
      </c>
      <c r="H177" s="284"/>
      <c r="I177" s="285">
        <f>SUM(I169:I176)</f>
        <v>4489084.34</v>
      </c>
      <c r="J177" s="286">
        <f t="shared" si="107"/>
        <v>1</v>
      </c>
      <c r="K177" s="287"/>
      <c r="L177" s="288"/>
      <c r="M177" s="289"/>
      <c r="N177" s="290">
        <f>SUM(N169:N176)</f>
        <v>0</v>
      </c>
      <c r="O177" s="290">
        <f>SUM(O169:O176)</f>
        <v>0</v>
      </c>
      <c r="P177" s="290">
        <f>SUM(P169:P176)</f>
        <v>0</v>
      </c>
      <c r="Q177" s="291">
        <f t="shared" si="109"/>
        <v>0</v>
      </c>
      <c r="R177" s="292">
        <f>SUM(R169:R176)</f>
        <v>4489084.34</v>
      </c>
      <c r="S177" s="293">
        <f>SUM(S169:S176)</f>
        <v>0</v>
      </c>
      <c r="T177" s="294">
        <f>SUM(T169:T176)</f>
        <v>0</v>
      </c>
    </row>
    <row r="178" spans="1:20" s="200" customFormat="1" ht="17.25" thickTop="1" x14ac:dyDescent="0.3">
      <c r="A178" s="318"/>
      <c r="B178" s="319" t="s">
        <v>378</v>
      </c>
      <c r="C178" s="296" t="s">
        <v>379</v>
      </c>
      <c r="D178" s="234"/>
      <c r="E178" s="235"/>
      <c r="F178" s="236"/>
      <c r="G178" s="236"/>
      <c r="H178" s="236"/>
      <c r="I178" s="237"/>
      <c r="J178" s="238"/>
      <c r="K178" s="237"/>
      <c r="L178" s="237"/>
      <c r="M178" s="237"/>
      <c r="N178" s="237"/>
      <c r="O178" s="239"/>
      <c r="P178" s="239"/>
      <c r="Q178" s="240"/>
      <c r="R178" s="241"/>
      <c r="S178" s="241"/>
      <c r="T178" s="241"/>
    </row>
    <row r="179" spans="1:20" s="200" customFormat="1" ht="17.25" thickBot="1" x14ac:dyDescent="0.35">
      <c r="A179" s="242" t="s">
        <v>380</v>
      </c>
      <c r="B179" s="243" t="s">
        <v>160</v>
      </c>
      <c r="C179" s="244" t="s">
        <v>381</v>
      </c>
      <c r="D179" s="245" t="s">
        <v>116</v>
      </c>
      <c r="E179" s="246">
        <v>1</v>
      </c>
      <c r="F179" s="247">
        <v>1080256.74</v>
      </c>
      <c r="G179" s="248">
        <v>1080256.74</v>
      </c>
      <c r="H179" s="249">
        <f>E179</f>
        <v>1</v>
      </c>
      <c r="I179" s="250">
        <f>F179*H179</f>
        <v>1080256.74</v>
      </c>
      <c r="J179" s="251">
        <f>I179/G179</f>
        <v>1</v>
      </c>
      <c r="K179" s="252" t="s">
        <v>117</v>
      </c>
      <c r="L179" s="253" t="s">
        <v>117</v>
      </c>
      <c r="M179" s="254" t="s">
        <v>117</v>
      </c>
      <c r="N179" s="255">
        <v>0</v>
      </c>
      <c r="O179" s="256">
        <v>0</v>
      </c>
      <c r="P179" s="257">
        <f>O179-N179</f>
        <v>0</v>
      </c>
      <c r="Q179" s="258">
        <f>O179/I179</f>
        <v>0</v>
      </c>
      <c r="R179" s="259">
        <f>I179-O179</f>
        <v>1080256.74</v>
      </c>
      <c r="S179" s="260">
        <f>P179-T179</f>
        <v>0</v>
      </c>
      <c r="T179" s="261">
        <f>P179*$J$286</f>
        <v>0</v>
      </c>
    </row>
    <row r="180" spans="1:20" s="200" customFormat="1" ht="18" thickTop="1" thickBot="1" x14ac:dyDescent="0.35">
      <c r="A180" s="277"/>
      <c r="B180" s="278"/>
      <c r="C180" s="279" t="s">
        <v>382</v>
      </c>
      <c r="D180" s="280"/>
      <c r="E180" s="281"/>
      <c r="F180" s="282"/>
      <c r="G180" s="283">
        <f>SUM(G179)</f>
        <v>1080256.74</v>
      </c>
      <c r="H180" s="284"/>
      <c r="I180" s="285">
        <f>SUM(I179)</f>
        <v>1080256.74</v>
      </c>
      <c r="J180" s="286">
        <f>I180/G180</f>
        <v>1</v>
      </c>
      <c r="K180" s="287"/>
      <c r="L180" s="288"/>
      <c r="M180" s="289"/>
      <c r="N180" s="290">
        <f>SUM(N179)</f>
        <v>0</v>
      </c>
      <c r="O180" s="290">
        <f>SUM(O179)</f>
        <v>0</v>
      </c>
      <c r="P180" s="290">
        <f>SUM(P179)</f>
        <v>0</v>
      </c>
      <c r="Q180" s="291">
        <f t="shared" ref="Q180" si="113">O180/I180</f>
        <v>0</v>
      </c>
      <c r="R180" s="292">
        <f>SUM(R179)</f>
        <v>1080256.74</v>
      </c>
      <c r="S180" s="293">
        <f>SUM(S179)</f>
        <v>0</v>
      </c>
      <c r="T180" s="294">
        <f>SUM(T179)</f>
        <v>0</v>
      </c>
    </row>
    <row r="181" spans="1:20" s="200" customFormat="1" ht="17.25" thickTop="1" x14ac:dyDescent="0.3">
      <c r="A181" s="318"/>
      <c r="B181" s="319" t="s">
        <v>383</v>
      </c>
      <c r="C181" s="296" t="s">
        <v>188</v>
      </c>
      <c r="D181" s="234"/>
      <c r="E181" s="235"/>
      <c r="F181" s="236"/>
      <c r="G181" s="236"/>
      <c r="H181" s="236"/>
      <c r="I181" s="237"/>
      <c r="J181" s="238"/>
      <c r="K181" s="237"/>
      <c r="L181" s="237"/>
      <c r="M181" s="237"/>
      <c r="N181" s="237"/>
      <c r="O181" s="239"/>
      <c r="P181" s="239"/>
      <c r="Q181" s="240"/>
      <c r="R181" s="241"/>
      <c r="S181" s="241"/>
      <c r="T181" s="241"/>
    </row>
    <row r="182" spans="1:20" s="200" customFormat="1" ht="16.5" x14ac:dyDescent="0.3">
      <c r="A182" s="242" t="s">
        <v>384</v>
      </c>
      <c r="B182" s="243" t="s">
        <v>190</v>
      </c>
      <c r="C182" s="244" t="s">
        <v>385</v>
      </c>
      <c r="D182" s="245" t="s">
        <v>116</v>
      </c>
      <c r="E182" s="246">
        <v>1</v>
      </c>
      <c r="F182" s="247">
        <v>8904485.8399999999</v>
      </c>
      <c r="G182" s="248">
        <v>8904485.8399999999</v>
      </c>
      <c r="H182" s="249">
        <f t="shared" ref="H182:H191" si="114">E182</f>
        <v>1</v>
      </c>
      <c r="I182" s="250">
        <f t="shared" ref="I182:I191" si="115">F182*H182</f>
        <v>8904485.8399999999</v>
      </c>
      <c r="J182" s="251">
        <f t="shared" ref="J182:J192" si="116">I182/G182</f>
        <v>1</v>
      </c>
      <c r="K182" s="252" t="s">
        <v>117</v>
      </c>
      <c r="L182" s="253" t="s">
        <v>117</v>
      </c>
      <c r="M182" s="254" t="s">
        <v>117</v>
      </c>
      <c r="N182" s="255">
        <v>0</v>
      </c>
      <c r="O182" s="256">
        <v>0</v>
      </c>
      <c r="P182" s="257">
        <f t="shared" ref="P182:P191" si="117">O182-N182</f>
        <v>0</v>
      </c>
      <c r="Q182" s="258">
        <f t="shared" ref="Q182:Q192" si="118">O182/I182</f>
        <v>0</v>
      </c>
      <c r="R182" s="259">
        <f t="shared" ref="R182:R191" si="119">I182-O182</f>
        <v>8904485.8399999999</v>
      </c>
      <c r="S182" s="260">
        <f t="shared" ref="S182:S191" si="120">P182-T182</f>
        <v>0</v>
      </c>
      <c r="T182" s="261">
        <f t="shared" ref="T182:T191" si="121">P182*$J$286</f>
        <v>0</v>
      </c>
    </row>
    <row r="183" spans="1:20" s="200" customFormat="1" ht="16.5" x14ac:dyDescent="0.3">
      <c r="A183" s="242" t="s">
        <v>386</v>
      </c>
      <c r="B183" s="243" t="s">
        <v>190</v>
      </c>
      <c r="C183" s="244" t="s">
        <v>387</v>
      </c>
      <c r="D183" s="245" t="s">
        <v>116</v>
      </c>
      <c r="E183" s="246">
        <v>1</v>
      </c>
      <c r="F183" s="247">
        <v>2968268.83</v>
      </c>
      <c r="G183" s="248">
        <v>2968268.83</v>
      </c>
      <c r="H183" s="249">
        <f t="shared" si="114"/>
        <v>1</v>
      </c>
      <c r="I183" s="250">
        <f t="shared" si="115"/>
        <v>2968268.83</v>
      </c>
      <c r="J183" s="251">
        <f t="shared" si="116"/>
        <v>1</v>
      </c>
      <c r="K183" s="252" t="s">
        <v>117</v>
      </c>
      <c r="L183" s="253" t="s">
        <v>117</v>
      </c>
      <c r="M183" s="254" t="s">
        <v>117</v>
      </c>
      <c r="N183" s="255">
        <v>0</v>
      </c>
      <c r="O183" s="256">
        <v>0</v>
      </c>
      <c r="P183" s="257">
        <f t="shared" si="117"/>
        <v>0</v>
      </c>
      <c r="Q183" s="258">
        <f t="shared" si="118"/>
        <v>0</v>
      </c>
      <c r="R183" s="259">
        <f t="shared" si="119"/>
        <v>2968268.83</v>
      </c>
      <c r="S183" s="260">
        <f t="shared" si="120"/>
        <v>0</v>
      </c>
      <c r="T183" s="261">
        <f t="shared" si="121"/>
        <v>0</v>
      </c>
    </row>
    <row r="184" spans="1:20" s="200" customFormat="1" ht="16.5" x14ac:dyDescent="0.3">
      <c r="A184" s="242" t="s">
        <v>388</v>
      </c>
      <c r="B184" s="243" t="s">
        <v>389</v>
      </c>
      <c r="C184" s="244" t="s">
        <v>390</v>
      </c>
      <c r="D184" s="245" t="s">
        <v>116</v>
      </c>
      <c r="E184" s="246">
        <v>1</v>
      </c>
      <c r="F184" s="247">
        <v>1869135.11</v>
      </c>
      <c r="G184" s="248">
        <v>1869135.11</v>
      </c>
      <c r="H184" s="249">
        <f t="shared" si="114"/>
        <v>1</v>
      </c>
      <c r="I184" s="250">
        <f t="shared" si="115"/>
        <v>1869135.11</v>
      </c>
      <c r="J184" s="251">
        <f t="shared" si="116"/>
        <v>1</v>
      </c>
      <c r="K184" s="252" t="s">
        <v>117</v>
      </c>
      <c r="L184" s="253" t="s">
        <v>117</v>
      </c>
      <c r="M184" s="254" t="s">
        <v>117</v>
      </c>
      <c r="N184" s="255">
        <v>0</v>
      </c>
      <c r="O184" s="256">
        <v>0</v>
      </c>
      <c r="P184" s="257">
        <f t="shared" si="117"/>
        <v>0</v>
      </c>
      <c r="Q184" s="258">
        <f t="shared" si="118"/>
        <v>0</v>
      </c>
      <c r="R184" s="259">
        <f t="shared" si="119"/>
        <v>1869135.11</v>
      </c>
      <c r="S184" s="260">
        <f t="shared" si="120"/>
        <v>0</v>
      </c>
      <c r="T184" s="261">
        <f t="shared" si="121"/>
        <v>0</v>
      </c>
    </row>
    <row r="185" spans="1:20" s="200" customFormat="1" ht="16.5" x14ac:dyDescent="0.3">
      <c r="A185" s="242" t="s">
        <v>391</v>
      </c>
      <c r="B185" s="243" t="s">
        <v>193</v>
      </c>
      <c r="C185" s="244" t="s">
        <v>392</v>
      </c>
      <c r="D185" s="245" t="s">
        <v>116</v>
      </c>
      <c r="E185" s="246">
        <v>1</v>
      </c>
      <c r="F185" s="247">
        <v>1686933.46</v>
      </c>
      <c r="G185" s="248">
        <v>1686933.46</v>
      </c>
      <c r="H185" s="249">
        <f t="shared" si="114"/>
        <v>1</v>
      </c>
      <c r="I185" s="250">
        <f t="shared" si="115"/>
        <v>1686933.46</v>
      </c>
      <c r="J185" s="251">
        <f t="shared" si="116"/>
        <v>1</v>
      </c>
      <c r="K185" s="252" t="s">
        <v>117</v>
      </c>
      <c r="L185" s="253" t="s">
        <v>117</v>
      </c>
      <c r="M185" s="254" t="s">
        <v>117</v>
      </c>
      <c r="N185" s="255">
        <v>0</v>
      </c>
      <c r="O185" s="256">
        <v>0</v>
      </c>
      <c r="P185" s="257">
        <f t="shared" si="117"/>
        <v>0</v>
      </c>
      <c r="Q185" s="258">
        <f t="shared" si="118"/>
        <v>0</v>
      </c>
      <c r="R185" s="259">
        <f t="shared" si="119"/>
        <v>1686933.46</v>
      </c>
      <c r="S185" s="260">
        <f t="shared" si="120"/>
        <v>0</v>
      </c>
      <c r="T185" s="261">
        <f t="shared" si="121"/>
        <v>0</v>
      </c>
    </row>
    <row r="186" spans="1:20" s="200" customFormat="1" ht="16.5" x14ac:dyDescent="0.3">
      <c r="A186" s="242" t="s">
        <v>393</v>
      </c>
      <c r="B186" s="243" t="s">
        <v>193</v>
      </c>
      <c r="C186" s="244" t="s">
        <v>394</v>
      </c>
      <c r="D186" s="245" t="s">
        <v>116</v>
      </c>
      <c r="E186" s="246">
        <v>1</v>
      </c>
      <c r="F186" s="247">
        <v>1267941.33</v>
      </c>
      <c r="G186" s="248">
        <v>1267941.33</v>
      </c>
      <c r="H186" s="249">
        <f t="shared" si="114"/>
        <v>1</v>
      </c>
      <c r="I186" s="250">
        <f t="shared" si="115"/>
        <v>1267941.33</v>
      </c>
      <c r="J186" s="251">
        <f t="shared" si="116"/>
        <v>1</v>
      </c>
      <c r="K186" s="252" t="s">
        <v>117</v>
      </c>
      <c r="L186" s="253" t="s">
        <v>117</v>
      </c>
      <c r="M186" s="254" t="s">
        <v>117</v>
      </c>
      <c r="N186" s="255">
        <v>0</v>
      </c>
      <c r="O186" s="256">
        <v>0</v>
      </c>
      <c r="P186" s="257">
        <f t="shared" si="117"/>
        <v>0</v>
      </c>
      <c r="Q186" s="258">
        <f t="shared" si="118"/>
        <v>0</v>
      </c>
      <c r="R186" s="259">
        <f t="shared" si="119"/>
        <v>1267941.33</v>
      </c>
      <c r="S186" s="260">
        <f t="shared" si="120"/>
        <v>0</v>
      </c>
      <c r="T186" s="261">
        <f t="shared" si="121"/>
        <v>0</v>
      </c>
    </row>
    <row r="187" spans="1:20" s="200" customFormat="1" ht="16.5" x14ac:dyDescent="0.3">
      <c r="A187" s="242" t="s">
        <v>395</v>
      </c>
      <c r="B187" s="243" t="s">
        <v>396</v>
      </c>
      <c r="C187" s="244" t="s">
        <v>397</v>
      </c>
      <c r="D187" s="245" t="s">
        <v>116</v>
      </c>
      <c r="E187" s="246">
        <v>1</v>
      </c>
      <c r="F187" s="247">
        <v>2345985.2200000002</v>
      </c>
      <c r="G187" s="248">
        <v>2345985.2200000002</v>
      </c>
      <c r="H187" s="249">
        <f t="shared" si="114"/>
        <v>1</v>
      </c>
      <c r="I187" s="250">
        <f t="shared" si="115"/>
        <v>2345985.2200000002</v>
      </c>
      <c r="J187" s="251">
        <f t="shared" si="116"/>
        <v>1</v>
      </c>
      <c r="K187" s="252" t="s">
        <v>117</v>
      </c>
      <c r="L187" s="253" t="s">
        <v>117</v>
      </c>
      <c r="M187" s="254" t="s">
        <v>117</v>
      </c>
      <c r="N187" s="255">
        <v>0</v>
      </c>
      <c r="O187" s="256">
        <v>0</v>
      </c>
      <c r="P187" s="257">
        <f t="shared" si="117"/>
        <v>0</v>
      </c>
      <c r="Q187" s="258">
        <f t="shared" si="118"/>
        <v>0</v>
      </c>
      <c r="R187" s="259">
        <f t="shared" si="119"/>
        <v>2345985.2200000002</v>
      </c>
      <c r="S187" s="260">
        <f t="shared" si="120"/>
        <v>0</v>
      </c>
      <c r="T187" s="261">
        <f t="shared" si="121"/>
        <v>0</v>
      </c>
    </row>
    <row r="188" spans="1:20" s="200" customFormat="1" ht="16.5" x14ac:dyDescent="0.3">
      <c r="A188" s="242" t="s">
        <v>398</v>
      </c>
      <c r="B188" s="243" t="s">
        <v>399</v>
      </c>
      <c r="C188" s="244" t="s">
        <v>400</v>
      </c>
      <c r="D188" s="245" t="s">
        <v>116</v>
      </c>
      <c r="E188" s="246">
        <v>1</v>
      </c>
      <c r="F188" s="247">
        <v>1292830.6399999999</v>
      </c>
      <c r="G188" s="248">
        <v>1292830.6399999999</v>
      </c>
      <c r="H188" s="249">
        <f t="shared" si="114"/>
        <v>1</v>
      </c>
      <c r="I188" s="250">
        <f t="shared" si="115"/>
        <v>1292830.6399999999</v>
      </c>
      <c r="J188" s="251">
        <f t="shared" si="116"/>
        <v>1</v>
      </c>
      <c r="K188" s="252" t="s">
        <v>117</v>
      </c>
      <c r="L188" s="253" t="s">
        <v>117</v>
      </c>
      <c r="M188" s="254" t="s">
        <v>117</v>
      </c>
      <c r="N188" s="255">
        <v>0</v>
      </c>
      <c r="O188" s="256">
        <v>0</v>
      </c>
      <c r="P188" s="257">
        <f t="shared" si="117"/>
        <v>0</v>
      </c>
      <c r="Q188" s="258">
        <f t="shared" si="118"/>
        <v>0</v>
      </c>
      <c r="R188" s="259">
        <f t="shared" si="119"/>
        <v>1292830.6399999999</v>
      </c>
      <c r="S188" s="260">
        <f t="shared" si="120"/>
        <v>0</v>
      </c>
      <c r="T188" s="261">
        <f t="shared" si="121"/>
        <v>0</v>
      </c>
    </row>
    <row r="189" spans="1:20" s="200" customFormat="1" ht="16.5" x14ac:dyDescent="0.3">
      <c r="A189" s="242" t="s">
        <v>401</v>
      </c>
      <c r="B189" s="243" t="s">
        <v>399</v>
      </c>
      <c r="C189" s="244" t="s">
        <v>402</v>
      </c>
      <c r="D189" s="245" t="s">
        <v>116</v>
      </c>
      <c r="E189" s="246">
        <v>1</v>
      </c>
      <c r="F189" s="247">
        <v>567023.54</v>
      </c>
      <c r="G189" s="248">
        <v>567023.54</v>
      </c>
      <c r="H189" s="249">
        <f t="shared" si="114"/>
        <v>1</v>
      </c>
      <c r="I189" s="250">
        <f t="shared" si="115"/>
        <v>567023.54</v>
      </c>
      <c r="J189" s="251">
        <f t="shared" si="116"/>
        <v>1</v>
      </c>
      <c r="K189" s="252" t="s">
        <v>117</v>
      </c>
      <c r="L189" s="253" t="s">
        <v>117</v>
      </c>
      <c r="M189" s="254" t="s">
        <v>117</v>
      </c>
      <c r="N189" s="255">
        <v>0</v>
      </c>
      <c r="O189" s="256">
        <v>0</v>
      </c>
      <c r="P189" s="257">
        <f t="shared" si="117"/>
        <v>0</v>
      </c>
      <c r="Q189" s="258">
        <f t="shared" si="118"/>
        <v>0</v>
      </c>
      <c r="R189" s="259">
        <f t="shared" si="119"/>
        <v>567023.54</v>
      </c>
      <c r="S189" s="260">
        <f t="shared" si="120"/>
        <v>0</v>
      </c>
      <c r="T189" s="261">
        <f t="shared" si="121"/>
        <v>0</v>
      </c>
    </row>
    <row r="190" spans="1:20" s="200" customFormat="1" ht="16.5" x14ac:dyDescent="0.3">
      <c r="A190" s="242" t="s">
        <v>403</v>
      </c>
      <c r="B190" s="243" t="s">
        <v>404</v>
      </c>
      <c r="C190" s="244" t="s">
        <v>405</v>
      </c>
      <c r="D190" s="245" t="s">
        <v>116</v>
      </c>
      <c r="E190" s="246">
        <v>1</v>
      </c>
      <c r="F190" s="247">
        <v>1328383.23</v>
      </c>
      <c r="G190" s="248">
        <v>1328383.23</v>
      </c>
      <c r="H190" s="249">
        <f t="shared" si="114"/>
        <v>1</v>
      </c>
      <c r="I190" s="250">
        <f t="shared" si="115"/>
        <v>1328383.23</v>
      </c>
      <c r="J190" s="251">
        <f t="shared" si="116"/>
        <v>1</v>
      </c>
      <c r="K190" s="252" t="s">
        <v>117</v>
      </c>
      <c r="L190" s="253" t="s">
        <v>117</v>
      </c>
      <c r="M190" s="254" t="s">
        <v>117</v>
      </c>
      <c r="N190" s="255">
        <v>0</v>
      </c>
      <c r="O190" s="256">
        <v>0</v>
      </c>
      <c r="P190" s="257">
        <f t="shared" si="117"/>
        <v>0</v>
      </c>
      <c r="Q190" s="258">
        <f t="shared" si="118"/>
        <v>0</v>
      </c>
      <c r="R190" s="259">
        <f t="shared" si="119"/>
        <v>1328383.23</v>
      </c>
      <c r="S190" s="260">
        <f t="shared" si="120"/>
        <v>0</v>
      </c>
      <c r="T190" s="261">
        <f t="shared" si="121"/>
        <v>0</v>
      </c>
    </row>
    <row r="191" spans="1:20" s="200" customFormat="1" ht="17.25" thickBot="1" x14ac:dyDescent="0.35">
      <c r="A191" s="242" t="s">
        <v>406</v>
      </c>
      <c r="B191" s="243" t="s">
        <v>199</v>
      </c>
      <c r="C191" s="244" t="s">
        <v>200</v>
      </c>
      <c r="D191" s="245" t="s">
        <v>116</v>
      </c>
      <c r="E191" s="246">
        <v>1</v>
      </c>
      <c r="F191" s="247">
        <v>181562.07</v>
      </c>
      <c r="G191" s="248">
        <v>181562.07</v>
      </c>
      <c r="H191" s="249">
        <f t="shared" si="114"/>
        <v>1</v>
      </c>
      <c r="I191" s="250">
        <f t="shared" si="115"/>
        <v>181562.07</v>
      </c>
      <c r="J191" s="251">
        <f t="shared" si="116"/>
        <v>1</v>
      </c>
      <c r="K191" s="252" t="s">
        <v>117</v>
      </c>
      <c r="L191" s="253" t="s">
        <v>117</v>
      </c>
      <c r="M191" s="254" t="s">
        <v>117</v>
      </c>
      <c r="N191" s="255">
        <v>0</v>
      </c>
      <c r="O191" s="256">
        <v>0</v>
      </c>
      <c r="P191" s="257">
        <f t="shared" si="117"/>
        <v>0</v>
      </c>
      <c r="Q191" s="258">
        <f t="shared" si="118"/>
        <v>0</v>
      </c>
      <c r="R191" s="259">
        <f t="shared" si="119"/>
        <v>181562.07</v>
      </c>
      <c r="S191" s="260">
        <f t="shared" si="120"/>
        <v>0</v>
      </c>
      <c r="T191" s="261">
        <f t="shared" si="121"/>
        <v>0</v>
      </c>
    </row>
    <row r="192" spans="1:20" s="200" customFormat="1" ht="18" customHeight="1" thickTop="1" thickBot="1" x14ac:dyDescent="0.35">
      <c r="A192" s="315" t="s">
        <v>201</v>
      </c>
      <c r="B192" s="316"/>
      <c r="C192" s="316"/>
      <c r="D192" s="317"/>
      <c r="E192" s="281"/>
      <c r="F192" s="282"/>
      <c r="G192" s="283">
        <f>SUM(G182:G191)</f>
        <v>22412549.27</v>
      </c>
      <c r="H192" s="284"/>
      <c r="I192" s="285">
        <f>SUM(I182:I191)</f>
        <v>22412549.27</v>
      </c>
      <c r="J192" s="286">
        <f t="shared" si="116"/>
        <v>1</v>
      </c>
      <c r="K192" s="287"/>
      <c r="L192" s="288"/>
      <c r="M192" s="289"/>
      <c r="N192" s="290">
        <f>SUM(N182:N191)</f>
        <v>0</v>
      </c>
      <c r="O192" s="290">
        <f>SUM(O182:O191)</f>
        <v>0</v>
      </c>
      <c r="P192" s="290">
        <f>SUM(P182:P191)</f>
        <v>0</v>
      </c>
      <c r="Q192" s="291">
        <f t="shared" si="118"/>
        <v>0</v>
      </c>
      <c r="R192" s="292">
        <f>SUM(R182:R191)</f>
        <v>22412549.27</v>
      </c>
      <c r="S192" s="293">
        <f>SUM(S182:S191)</f>
        <v>0</v>
      </c>
      <c r="T192" s="294">
        <f>SUM(T182:T191)</f>
        <v>0</v>
      </c>
    </row>
    <row r="193" spans="1:20" s="200" customFormat="1" ht="17.25" thickTop="1" x14ac:dyDescent="0.3">
      <c r="A193" s="318"/>
      <c r="B193" s="319" t="s">
        <v>407</v>
      </c>
      <c r="C193" s="296" t="s">
        <v>236</v>
      </c>
      <c r="D193" s="234"/>
      <c r="E193" s="235"/>
      <c r="F193" s="236"/>
      <c r="G193" s="236"/>
      <c r="H193" s="236"/>
      <c r="I193" s="237"/>
      <c r="J193" s="238"/>
      <c r="K193" s="237"/>
      <c r="L193" s="237"/>
      <c r="M193" s="237"/>
      <c r="N193" s="237"/>
      <c r="O193" s="239"/>
      <c r="P193" s="239"/>
      <c r="Q193" s="240"/>
      <c r="R193" s="241"/>
      <c r="S193" s="241"/>
      <c r="T193" s="241"/>
    </row>
    <row r="194" spans="1:20" s="200" customFormat="1" ht="16.5" x14ac:dyDescent="0.3">
      <c r="A194" s="242" t="s">
        <v>408</v>
      </c>
      <c r="B194" s="243" t="s">
        <v>238</v>
      </c>
      <c r="C194" s="244" t="s">
        <v>239</v>
      </c>
      <c r="D194" s="245" t="s">
        <v>116</v>
      </c>
      <c r="E194" s="246">
        <v>1</v>
      </c>
      <c r="F194" s="247">
        <v>1829627.48</v>
      </c>
      <c r="G194" s="248">
        <v>1829627.48</v>
      </c>
      <c r="H194" s="249">
        <f>E194</f>
        <v>1</v>
      </c>
      <c r="I194" s="250">
        <f>F194*H194</f>
        <v>1829627.48</v>
      </c>
      <c r="J194" s="251">
        <f t="shared" ref="J194:J199" si="122">I194/G194</f>
        <v>1</v>
      </c>
      <c r="K194" s="252" t="s">
        <v>117</v>
      </c>
      <c r="L194" s="253" t="s">
        <v>117</v>
      </c>
      <c r="M194" s="254" t="s">
        <v>117</v>
      </c>
      <c r="N194" s="255">
        <v>0</v>
      </c>
      <c r="O194" s="256">
        <v>0</v>
      </c>
      <c r="P194" s="257">
        <f>O194-N194</f>
        <v>0</v>
      </c>
      <c r="Q194" s="258">
        <f>O194/I194</f>
        <v>0</v>
      </c>
      <c r="R194" s="259">
        <f>I194-O194</f>
        <v>1829627.48</v>
      </c>
      <c r="S194" s="260">
        <f>P194-T194</f>
        <v>0</v>
      </c>
      <c r="T194" s="261">
        <f>P194*$J$286</f>
        <v>0</v>
      </c>
    </row>
    <row r="195" spans="1:20" s="200" customFormat="1" ht="16.5" x14ac:dyDescent="0.3">
      <c r="A195" s="242" t="s">
        <v>409</v>
      </c>
      <c r="B195" s="243" t="s">
        <v>247</v>
      </c>
      <c r="C195" s="244" t="s">
        <v>248</v>
      </c>
      <c r="D195" s="245" t="s">
        <v>116</v>
      </c>
      <c r="E195" s="246">
        <v>1</v>
      </c>
      <c r="F195" s="247">
        <v>2740996.66</v>
      </c>
      <c r="G195" s="248">
        <v>2740996.66</v>
      </c>
      <c r="H195" s="249">
        <f>E195</f>
        <v>1</v>
      </c>
      <c r="I195" s="250">
        <f>F195*H195</f>
        <v>2740996.66</v>
      </c>
      <c r="J195" s="251">
        <f t="shared" si="122"/>
        <v>1</v>
      </c>
      <c r="K195" s="252" t="s">
        <v>117</v>
      </c>
      <c r="L195" s="253" t="s">
        <v>117</v>
      </c>
      <c r="M195" s="254" t="s">
        <v>117</v>
      </c>
      <c r="N195" s="255">
        <v>0</v>
      </c>
      <c r="O195" s="256">
        <v>0</v>
      </c>
      <c r="P195" s="257">
        <f>O195-N195</f>
        <v>0</v>
      </c>
      <c r="Q195" s="258">
        <f>O195/I195</f>
        <v>0</v>
      </c>
      <c r="R195" s="259">
        <f>I195-O195</f>
        <v>2740996.66</v>
      </c>
      <c r="S195" s="260">
        <f>P195-T195</f>
        <v>0</v>
      </c>
      <c r="T195" s="261">
        <f>P195*$J$286</f>
        <v>0</v>
      </c>
    </row>
    <row r="196" spans="1:20" s="200" customFormat="1" ht="16.5" x14ac:dyDescent="0.3">
      <c r="A196" s="242" t="s">
        <v>410</v>
      </c>
      <c r="B196" s="243" t="s">
        <v>411</v>
      </c>
      <c r="C196" s="244" t="s">
        <v>245</v>
      </c>
      <c r="D196" s="245" t="s">
        <v>116</v>
      </c>
      <c r="E196" s="246">
        <v>1</v>
      </c>
      <c r="F196" s="247">
        <v>1691724.1</v>
      </c>
      <c r="G196" s="248">
        <v>1691724.1</v>
      </c>
      <c r="H196" s="249">
        <f>E196</f>
        <v>1</v>
      </c>
      <c r="I196" s="250">
        <f>F196*H196</f>
        <v>1691724.1</v>
      </c>
      <c r="J196" s="251">
        <f t="shared" si="122"/>
        <v>1</v>
      </c>
      <c r="K196" s="252" t="s">
        <v>117</v>
      </c>
      <c r="L196" s="253" t="s">
        <v>117</v>
      </c>
      <c r="M196" s="254" t="s">
        <v>117</v>
      </c>
      <c r="N196" s="255">
        <v>0</v>
      </c>
      <c r="O196" s="256">
        <v>0</v>
      </c>
      <c r="P196" s="257">
        <f>O196-N196</f>
        <v>0</v>
      </c>
      <c r="Q196" s="258">
        <f>O196/I196</f>
        <v>0</v>
      </c>
      <c r="R196" s="259">
        <f>I196-O196</f>
        <v>1691724.1</v>
      </c>
      <c r="S196" s="260">
        <f>P196-T196</f>
        <v>0</v>
      </c>
      <c r="T196" s="261">
        <f>P196*$J$286</f>
        <v>0</v>
      </c>
    </row>
    <row r="197" spans="1:20" s="200" customFormat="1" ht="16.5" x14ac:dyDescent="0.3">
      <c r="A197" s="242" t="s">
        <v>412</v>
      </c>
      <c r="B197" s="243" t="s">
        <v>250</v>
      </c>
      <c r="C197" s="244" t="s">
        <v>413</v>
      </c>
      <c r="D197" s="245" t="s">
        <v>116</v>
      </c>
      <c r="E197" s="246">
        <v>1</v>
      </c>
      <c r="F197" s="247">
        <v>2602816.17</v>
      </c>
      <c r="G197" s="248">
        <v>2602816.17</v>
      </c>
      <c r="H197" s="249">
        <f>E197</f>
        <v>1</v>
      </c>
      <c r="I197" s="250">
        <f>F197*H197</f>
        <v>2602816.17</v>
      </c>
      <c r="J197" s="251">
        <f t="shared" si="122"/>
        <v>1</v>
      </c>
      <c r="K197" s="252" t="s">
        <v>117</v>
      </c>
      <c r="L197" s="253" t="s">
        <v>117</v>
      </c>
      <c r="M197" s="254" t="s">
        <v>117</v>
      </c>
      <c r="N197" s="255">
        <v>0</v>
      </c>
      <c r="O197" s="256">
        <v>0</v>
      </c>
      <c r="P197" s="257">
        <f>O197-N197</f>
        <v>0</v>
      </c>
      <c r="Q197" s="258">
        <f>O197/I197</f>
        <v>0</v>
      </c>
      <c r="R197" s="259">
        <f>I197-O197</f>
        <v>2602816.17</v>
      </c>
      <c r="S197" s="260">
        <f>P197-T197</f>
        <v>0</v>
      </c>
      <c r="T197" s="261">
        <f>P197*$J$286</f>
        <v>0</v>
      </c>
    </row>
    <row r="198" spans="1:20" s="200" customFormat="1" ht="17.25" thickBot="1" x14ac:dyDescent="0.35">
      <c r="A198" s="242" t="s">
        <v>414</v>
      </c>
      <c r="B198" s="243" t="s">
        <v>256</v>
      </c>
      <c r="C198" s="244" t="s">
        <v>415</v>
      </c>
      <c r="D198" s="245" t="s">
        <v>116</v>
      </c>
      <c r="E198" s="246">
        <v>1</v>
      </c>
      <c r="F198" s="247">
        <v>4649357.87</v>
      </c>
      <c r="G198" s="248">
        <v>4649357.87</v>
      </c>
      <c r="H198" s="249">
        <f>E198</f>
        <v>1</v>
      </c>
      <c r="I198" s="250">
        <f>F198*H198</f>
        <v>4649357.87</v>
      </c>
      <c r="J198" s="251">
        <f t="shared" si="122"/>
        <v>1</v>
      </c>
      <c r="K198" s="252" t="s">
        <v>117</v>
      </c>
      <c r="L198" s="253" t="s">
        <v>117</v>
      </c>
      <c r="M198" s="254" t="s">
        <v>117</v>
      </c>
      <c r="N198" s="255">
        <v>0</v>
      </c>
      <c r="O198" s="256">
        <v>0</v>
      </c>
      <c r="P198" s="257">
        <f>O198-N198</f>
        <v>0</v>
      </c>
      <c r="Q198" s="258">
        <f>O198/I198</f>
        <v>0</v>
      </c>
      <c r="R198" s="259">
        <f>I198-O198</f>
        <v>4649357.87</v>
      </c>
      <c r="S198" s="260">
        <f>P198-T198</f>
        <v>0</v>
      </c>
      <c r="T198" s="261">
        <f>P198*$J$286</f>
        <v>0</v>
      </c>
    </row>
    <row r="199" spans="1:20" s="200" customFormat="1" ht="18" thickTop="1" thickBot="1" x14ac:dyDescent="0.35">
      <c r="A199" s="320" t="s">
        <v>258</v>
      </c>
      <c r="B199" s="279"/>
      <c r="C199" s="279"/>
      <c r="D199" s="280"/>
      <c r="E199" s="281"/>
      <c r="F199" s="282"/>
      <c r="G199" s="283">
        <f>SUM(G194:G198)</f>
        <v>13514522.280000001</v>
      </c>
      <c r="H199" s="284"/>
      <c r="I199" s="285">
        <f>SUM(I194:I198)</f>
        <v>13514522.280000001</v>
      </c>
      <c r="J199" s="286">
        <f t="shared" si="122"/>
        <v>1</v>
      </c>
      <c r="K199" s="287"/>
      <c r="L199" s="288"/>
      <c r="M199" s="289"/>
      <c r="N199" s="290">
        <f>SUM(N194:N198)</f>
        <v>0</v>
      </c>
      <c r="O199" s="290">
        <f>SUM(O194:O198)</f>
        <v>0</v>
      </c>
      <c r="P199" s="290">
        <f>SUM(P194:P198)</f>
        <v>0</v>
      </c>
      <c r="Q199" s="291">
        <f t="shared" ref="Q199" si="123">O199/I199</f>
        <v>0</v>
      </c>
      <c r="R199" s="292">
        <f>SUM(R194:R198)</f>
        <v>13514522.280000001</v>
      </c>
      <c r="S199" s="293">
        <f>SUM(S194:S198)</f>
        <v>0</v>
      </c>
      <c r="T199" s="294">
        <f>SUM(T194:T198)</f>
        <v>0</v>
      </c>
    </row>
    <row r="200" spans="1:20" s="200" customFormat="1" ht="17.25" thickTop="1" x14ac:dyDescent="0.3">
      <c r="A200" s="318"/>
      <c r="B200" s="319" t="s">
        <v>416</v>
      </c>
      <c r="C200" s="296" t="s">
        <v>417</v>
      </c>
      <c r="D200" s="234"/>
      <c r="E200" s="235"/>
      <c r="F200" s="236"/>
      <c r="G200" s="236"/>
      <c r="H200" s="236"/>
      <c r="I200" s="237"/>
      <c r="J200" s="238"/>
      <c r="K200" s="237"/>
      <c r="L200" s="237"/>
      <c r="M200" s="237"/>
      <c r="N200" s="237"/>
      <c r="O200" s="239"/>
      <c r="P200" s="239"/>
      <c r="Q200" s="240"/>
      <c r="R200" s="241"/>
      <c r="S200" s="241"/>
      <c r="T200" s="241"/>
    </row>
    <row r="201" spans="1:20" s="200" customFormat="1" ht="16.5" x14ac:dyDescent="0.3">
      <c r="A201" s="242" t="s">
        <v>418</v>
      </c>
      <c r="B201" s="243" t="s">
        <v>419</v>
      </c>
      <c r="C201" s="244" t="s">
        <v>420</v>
      </c>
      <c r="D201" s="245" t="s">
        <v>116</v>
      </c>
      <c r="E201" s="246">
        <v>1</v>
      </c>
      <c r="F201" s="247">
        <v>2705080.97</v>
      </c>
      <c r="G201" s="248">
        <v>2705080.97</v>
      </c>
      <c r="H201" s="249">
        <f>E201</f>
        <v>1</v>
      </c>
      <c r="I201" s="250">
        <f>F201*H201</f>
        <v>2705080.97</v>
      </c>
      <c r="J201" s="251">
        <f>I201/G201</f>
        <v>1</v>
      </c>
      <c r="K201" s="252" t="s">
        <v>117</v>
      </c>
      <c r="L201" s="253" t="s">
        <v>117</v>
      </c>
      <c r="M201" s="254" t="s">
        <v>117</v>
      </c>
      <c r="N201" s="255">
        <v>0</v>
      </c>
      <c r="O201" s="256">
        <v>0</v>
      </c>
      <c r="P201" s="257">
        <f>O201-N201</f>
        <v>0</v>
      </c>
      <c r="Q201" s="258">
        <f>O201/I201</f>
        <v>0</v>
      </c>
      <c r="R201" s="259">
        <f>I201-O201</f>
        <v>2705080.97</v>
      </c>
      <c r="S201" s="260">
        <f>P201-T201</f>
        <v>0</v>
      </c>
      <c r="T201" s="261">
        <f>P201*$J$286</f>
        <v>0</v>
      </c>
    </row>
    <row r="202" spans="1:20" s="200" customFormat="1" ht="17.25" thickBot="1" x14ac:dyDescent="0.35">
      <c r="A202" s="242" t="s">
        <v>421</v>
      </c>
      <c r="B202" s="243" t="s">
        <v>422</v>
      </c>
      <c r="C202" s="244" t="s">
        <v>423</v>
      </c>
      <c r="D202" s="245" t="s">
        <v>116</v>
      </c>
      <c r="E202" s="246">
        <v>1</v>
      </c>
      <c r="F202" s="247">
        <v>6047575.4299999997</v>
      </c>
      <c r="G202" s="248">
        <v>6047575.4299999997</v>
      </c>
      <c r="H202" s="249">
        <f>E202</f>
        <v>1</v>
      </c>
      <c r="I202" s="250">
        <f>F202*H202</f>
        <v>6047575.4299999997</v>
      </c>
      <c r="J202" s="251">
        <f>I202/G202</f>
        <v>1</v>
      </c>
      <c r="K202" s="252" t="s">
        <v>117</v>
      </c>
      <c r="L202" s="253" t="s">
        <v>117</v>
      </c>
      <c r="M202" s="254" t="s">
        <v>117</v>
      </c>
      <c r="N202" s="255">
        <v>0</v>
      </c>
      <c r="O202" s="256">
        <v>0</v>
      </c>
      <c r="P202" s="257">
        <f>O202-N202</f>
        <v>0</v>
      </c>
      <c r="Q202" s="258">
        <f>O202/I202</f>
        <v>0</v>
      </c>
      <c r="R202" s="259">
        <f>I202-O202</f>
        <v>6047575.4299999997</v>
      </c>
      <c r="S202" s="260">
        <f>P202-T202</f>
        <v>0</v>
      </c>
      <c r="T202" s="261">
        <f>P202*$J$286</f>
        <v>0</v>
      </c>
    </row>
    <row r="203" spans="1:20" s="200" customFormat="1" ht="18" thickTop="1" thickBot="1" x14ac:dyDescent="0.35">
      <c r="A203" s="277"/>
      <c r="B203" s="278"/>
      <c r="C203" s="279" t="s">
        <v>424</v>
      </c>
      <c r="D203" s="280"/>
      <c r="E203" s="281"/>
      <c r="F203" s="282"/>
      <c r="G203" s="283">
        <f>SUM(G201:G202)</f>
        <v>8752656.4000000004</v>
      </c>
      <c r="H203" s="284"/>
      <c r="I203" s="285">
        <f>SUM(I201:I202)</f>
        <v>8752656.4000000004</v>
      </c>
      <c r="J203" s="286">
        <f>I203/G203</f>
        <v>1</v>
      </c>
      <c r="K203" s="287"/>
      <c r="L203" s="288"/>
      <c r="M203" s="289"/>
      <c r="N203" s="290">
        <f>SUM(N201:N202)</f>
        <v>0</v>
      </c>
      <c r="O203" s="290">
        <f>SUM(O201:O202)</f>
        <v>0</v>
      </c>
      <c r="P203" s="290">
        <f>SUM(P201:P202)</f>
        <v>0</v>
      </c>
      <c r="Q203" s="291">
        <f t="shared" ref="Q203:Q204" si="124">O203/I203</f>
        <v>0</v>
      </c>
      <c r="R203" s="292">
        <f>SUM(R201:R202)</f>
        <v>8752656.4000000004</v>
      </c>
      <c r="S203" s="293">
        <f>SUM(S201:S202)</f>
        <v>0</v>
      </c>
      <c r="T203" s="294">
        <f>SUM(T201:T202)</f>
        <v>0</v>
      </c>
    </row>
    <row r="204" spans="1:20" s="200" customFormat="1" ht="20.100000000000001" customHeight="1" thickTop="1" thickBot="1" x14ac:dyDescent="0.35">
      <c r="A204" s="297"/>
      <c r="B204" s="298"/>
      <c r="C204" s="299" t="s">
        <v>425</v>
      </c>
      <c r="D204" s="300"/>
      <c r="E204" s="301"/>
      <c r="F204" s="302"/>
      <c r="G204" s="303">
        <f>SUM(G148,G157,G167,G177,G180,G192,G199,G203)</f>
        <v>128728389.59</v>
      </c>
      <c r="H204" s="304"/>
      <c r="I204" s="305">
        <f>SUM(I148,I157,I167,I177,I180,I192,I199,I203)</f>
        <v>128728389.59</v>
      </c>
      <c r="J204" s="306">
        <f t="shared" ref="J204" si="125">I204/G204</f>
        <v>1</v>
      </c>
      <c r="K204" s="307"/>
      <c r="L204" s="308"/>
      <c r="M204" s="309"/>
      <c r="N204" s="310">
        <f>SUM(N148,N157,N167,N177,N180,N192,N199,N203)</f>
        <v>0</v>
      </c>
      <c r="O204" s="310">
        <f>SUM(O148,O157,O167,O177,O180,O192,O199,O203)</f>
        <v>0</v>
      </c>
      <c r="P204" s="310">
        <f>SUM(P148,P157,P167,P177,P180,P192,P199,P203)</f>
        <v>0</v>
      </c>
      <c r="Q204" s="311">
        <f t="shared" si="124"/>
        <v>0</v>
      </c>
      <c r="R204" s="312">
        <f>SUM(R148,R157,R167,R177,R180,R192,R199,R203)</f>
        <v>128728389.59</v>
      </c>
      <c r="S204" s="313">
        <f>SUM(S148,S157,S167,S177,S180,S192,S199,S203)</f>
        <v>0</v>
      </c>
      <c r="T204" s="314">
        <f>SUM(T148,T157,T167,T177,T180,T192,T199,T203)</f>
        <v>0</v>
      </c>
    </row>
    <row r="205" spans="1:20" s="230" customFormat="1" ht="24.95" customHeight="1" thickTop="1" thickBot="1" x14ac:dyDescent="0.3">
      <c r="A205" s="218"/>
      <c r="B205" s="219" t="s">
        <v>426</v>
      </c>
      <c r="C205" s="220" t="s">
        <v>427</v>
      </c>
      <c r="D205" s="221"/>
      <c r="E205" s="222"/>
      <c r="F205" s="223"/>
      <c r="G205" s="221"/>
      <c r="H205" s="224"/>
      <c r="I205" s="225"/>
      <c r="J205" s="225"/>
      <c r="K205" s="226"/>
      <c r="L205" s="226"/>
      <c r="M205" s="224"/>
      <c r="N205" s="224"/>
      <c r="O205" s="224"/>
      <c r="P205" s="224"/>
      <c r="Q205" s="227"/>
      <c r="R205" s="228"/>
      <c r="S205" s="229"/>
      <c r="T205" s="228"/>
    </row>
    <row r="206" spans="1:20" s="200" customFormat="1" ht="17.25" thickTop="1" x14ac:dyDescent="0.3">
      <c r="A206" s="318"/>
      <c r="B206" s="319" t="s">
        <v>428</v>
      </c>
      <c r="C206" s="296" t="s">
        <v>203</v>
      </c>
      <c r="D206" s="234"/>
      <c r="E206" s="235"/>
      <c r="F206" s="236"/>
      <c r="G206" s="236"/>
      <c r="H206" s="236"/>
      <c r="I206" s="237"/>
      <c r="J206" s="238"/>
      <c r="K206" s="237"/>
      <c r="L206" s="237"/>
      <c r="M206" s="237"/>
      <c r="N206" s="237"/>
      <c r="O206" s="239"/>
      <c r="P206" s="239"/>
      <c r="Q206" s="240"/>
      <c r="R206" s="241"/>
      <c r="S206" s="241"/>
      <c r="T206" s="241"/>
    </row>
    <row r="207" spans="1:20" s="200" customFormat="1" ht="33" x14ac:dyDescent="0.3">
      <c r="A207" s="242" t="s">
        <v>429</v>
      </c>
      <c r="B207" s="243" t="s">
        <v>430</v>
      </c>
      <c r="C207" s="244" t="s">
        <v>206</v>
      </c>
      <c r="D207" s="245" t="s">
        <v>116</v>
      </c>
      <c r="E207" s="246">
        <v>1</v>
      </c>
      <c r="F207" s="247">
        <v>1954025.34</v>
      </c>
      <c r="G207" s="248">
        <v>1954025.34</v>
      </c>
      <c r="H207" s="249">
        <f>E207</f>
        <v>1</v>
      </c>
      <c r="I207" s="250">
        <f>F207*H207</f>
        <v>1954025.34</v>
      </c>
      <c r="J207" s="251">
        <f>I207/G207</f>
        <v>1</v>
      </c>
      <c r="K207" s="252" t="s">
        <v>117</v>
      </c>
      <c r="L207" s="253" t="s">
        <v>117</v>
      </c>
      <c r="M207" s="254" t="s">
        <v>117</v>
      </c>
      <c r="N207" s="255">
        <v>0</v>
      </c>
      <c r="O207" s="256">
        <v>0</v>
      </c>
      <c r="P207" s="257">
        <f>O207-N207</f>
        <v>0</v>
      </c>
      <c r="Q207" s="258">
        <f>O207/I207</f>
        <v>0</v>
      </c>
      <c r="R207" s="259">
        <f>I207-O207</f>
        <v>1954025.34</v>
      </c>
      <c r="S207" s="260">
        <f>P207-T207</f>
        <v>0</v>
      </c>
      <c r="T207" s="261">
        <f>P207*$J$286</f>
        <v>0</v>
      </c>
    </row>
    <row r="208" spans="1:20" s="200" customFormat="1" ht="17.25" thickBot="1" x14ac:dyDescent="0.35">
      <c r="A208" s="242" t="s">
        <v>431</v>
      </c>
      <c r="B208" s="243" t="s">
        <v>208</v>
      </c>
      <c r="C208" s="244" t="s">
        <v>209</v>
      </c>
      <c r="D208" s="245" t="s">
        <v>116</v>
      </c>
      <c r="E208" s="246">
        <v>1</v>
      </c>
      <c r="F208" s="247">
        <v>244546.81</v>
      </c>
      <c r="G208" s="248">
        <v>244546.81</v>
      </c>
      <c r="H208" s="249">
        <f>E208</f>
        <v>1</v>
      </c>
      <c r="I208" s="250">
        <f>F208*H208</f>
        <v>244546.81</v>
      </c>
      <c r="J208" s="251">
        <f>I208/G208</f>
        <v>1</v>
      </c>
      <c r="K208" s="252" t="s">
        <v>117</v>
      </c>
      <c r="L208" s="253" t="s">
        <v>117</v>
      </c>
      <c r="M208" s="254" t="s">
        <v>117</v>
      </c>
      <c r="N208" s="255">
        <v>0</v>
      </c>
      <c r="O208" s="256">
        <v>0</v>
      </c>
      <c r="P208" s="257">
        <f>O208-N208</f>
        <v>0</v>
      </c>
      <c r="Q208" s="258">
        <f>O208/I208</f>
        <v>0</v>
      </c>
      <c r="R208" s="259">
        <f>I208-O208</f>
        <v>244546.81</v>
      </c>
      <c r="S208" s="260">
        <f>P208-T208</f>
        <v>0</v>
      </c>
      <c r="T208" s="261">
        <f>P208*$J$286</f>
        <v>0</v>
      </c>
    </row>
    <row r="209" spans="1:20" s="200" customFormat="1" ht="18" thickTop="1" thickBot="1" x14ac:dyDescent="0.35">
      <c r="A209" s="277"/>
      <c r="B209" s="278"/>
      <c r="C209" s="279" t="s">
        <v>213</v>
      </c>
      <c r="D209" s="280"/>
      <c r="E209" s="281"/>
      <c r="F209" s="282"/>
      <c r="G209" s="283">
        <f>SUM(G207:G208)</f>
        <v>2198572.15</v>
      </c>
      <c r="H209" s="284"/>
      <c r="I209" s="285">
        <f>SUM(I207:I208)</f>
        <v>2198572.15</v>
      </c>
      <c r="J209" s="286">
        <f>I209/G209</f>
        <v>1</v>
      </c>
      <c r="K209" s="287"/>
      <c r="L209" s="288"/>
      <c r="M209" s="289"/>
      <c r="N209" s="290">
        <f>SUM(N207:N208)</f>
        <v>0</v>
      </c>
      <c r="O209" s="290">
        <f>SUM(O207:O208)</f>
        <v>0</v>
      </c>
      <c r="P209" s="290">
        <f>SUM(P207:P208)</f>
        <v>0</v>
      </c>
      <c r="Q209" s="291">
        <f t="shared" ref="Q209" si="126">O209/I209</f>
        <v>0</v>
      </c>
      <c r="R209" s="292">
        <f>SUM(R207:R208)</f>
        <v>2198572.15</v>
      </c>
      <c r="S209" s="293">
        <f>SUM(S207:S208)</f>
        <v>0</v>
      </c>
      <c r="T209" s="294">
        <f>SUM(T207:T208)</f>
        <v>0</v>
      </c>
    </row>
    <row r="210" spans="1:20" s="200" customFormat="1" ht="17.25" thickTop="1" x14ac:dyDescent="0.3">
      <c r="A210" s="318"/>
      <c r="B210" s="319" t="s">
        <v>432</v>
      </c>
      <c r="C210" s="296" t="s">
        <v>215</v>
      </c>
      <c r="D210" s="234"/>
      <c r="E210" s="235"/>
      <c r="F210" s="236"/>
      <c r="G210" s="236"/>
      <c r="H210" s="236"/>
      <c r="I210" s="237"/>
      <c r="J210" s="238"/>
      <c r="K210" s="237"/>
      <c r="L210" s="237"/>
      <c r="M210" s="237"/>
      <c r="N210" s="237"/>
      <c r="O210" s="239"/>
      <c r="P210" s="239"/>
      <c r="Q210" s="240"/>
      <c r="R210" s="241"/>
      <c r="S210" s="241"/>
      <c r="T210" s="241"/>
    </row>
    <row r="211" spans="1:20" s="200" customFormat="1" ht="33" x14ac:dyDescent="0.3">
      <c r="A211" s="242" t="s">
        <v>433</v>
      </c>
      <c r="B211" s="243" t="s">
        <v>434</v>
      </c>
      <c r="C211" s="244" t="s">
        <v>435</v>
      </c>
      <c r="D211" s="245" t="s">
        <v>116</v>
      </c>
      <c r="E211" s="246">
        <v>1</v>
      </c>
      <c r="F211" s="247">
        <v>157706.81</v>
      </c>
      <c r="G211" s="248">
        <v>157706.81</v>
      </c>
      <c r="H211" s="249">
        <f t="shared" ref="H211:H217" si="127">E211</f>
        <v>1</v>
      </c>
      <c r="I211" s="250">
        <f t="shared" ref="I211:I217" si="128">F211*H211</f>
        <v>157706.81</v>
      </c>
      <c r="J211" s="251">
        <f t="shared" ref="J211:J218" si="129">I211/G211</f>
        <v>1</v>
      </c>
      <c r="K211" s="252" t="s">
        <v>117</v>
      </c>
      <c r="L211" s="253" t="s">
        <v>117</v>
      </c>
      <c r="M211" s="254" t="s">
        <v>117</v>
      </c>
      <c r="N211" s="255">
        <v>0</v>
      </c>
      <c r="O211" s="256">
        <v>0</v>
      </c>
      <c r="P211" s="257">
        <f t="shared" ref="P211:P217" si="130">O211-N211</f>
        <v>0</v>
      </c>
      <c r="Q211" s="258">
        <f t="shared" ref="Q211:Q218" si="131">O211/I211</f>
        <v>0</v>
      </c>
      <c r="R211" s="259">
        <f t="shared" ref="R211:R217" si="132">I211-O211</f>
        <v>157706.81</v>
      </c>
      <c r="S211" s="260">
        <f t="shared" ref="S211:S217" si="133">P211-T211</f>
        <v>0</v>
      </c>
      <c r="T211" s="261">
        <f t="shared" ref="T211:T217" si="134">P211*$J$286</f>
        <v>0</v>
      </c>
    </row>
    <row r="212" spans="1:20" s="200" customFormat="1" ht="16.5" x14ac:dyDescent="0.3">
      <c r="A212" s="242" t="s">
        <v>436</v>
      </c>
      <c r="B212" s="243" t="s">
        <v>220</v>
      </c>
      <c r="C212" s="244" t="s">
        <v>324</v>
      </c>
      <c r="D212" s="245" t="s">
        <v>116</v>
      </c>
      <c r="E212" s="246">
        <v>1</v>
      </c>
      <c r="F212" s="247">
        <v>38825.51</v>
      </c>
      <c r="G212" s="248">
        <v>38825.51</v>
      </c>
      <c r="H212" s="249">
        <f t="shared" si="127"/>
        <v>1</v>
      </c>
      <c r="I212" s="250">
        <f t="shared" si="128"/>
        <v>38825.51</v>
      </c>
      <c r="J212" s="251">
        <f t="shared" si="129"/>
        <v>1</v>
      </c>
      <c r="K212" s="252" t="s">
        <v>117</v>
      </c>
      <c r="L212" s="253" t="s">
        <v>117</v>
      </c>
      <c r="M212" s="254" t="s">
        <v>117</v>
      </c>
      <c r="N212" s="255">
        <v>0</v>
      </c>
      <c r="O212" s="256">
        <v>0</v>
      </c>
      <c r="P212" s="257">
        <f t="shared" si="130"/>
        <v>0</v>
      </c>
      <c r="Q212" s="258">
        <f t="shared" si="131"/>
        <v>0</v>
      </c>
      <c r="R212" s="259">
        <f t="shared" si="132"/>
        <v>38825.51</v>
      </c>
      <c r="S212" s="260">
        <f t="shared" si="133"/>
        <v>0</v>
      </c>
      <c r="T212" s="261">
        <f t="shared" si="134"/>
        <v>0</v>
      </c>
    </row>
    <row r="213" spans="1:20" s="200" customFormat="1" ht="33" x14ac:dyDescent="0.3">
      <c r="A213" s="242" t="s">
        <v>437</v>
      </c>
      <c r="B213" s="243" t="s">
        <v>223</v>
      </c>
      <c r="C213" s="244" t="s">
        <v>344</v>
      </c>
      <c r="D213" s="245" t="s">
        <v>116</v>
      </c>
      <c r="E213" s="246">
        <v>1</v>
      </c>
      <c r="F213" s="247">
        <v>72236.539999999994</v>
      </c>
      <c r="G213" s="248">
        <v>72236.539999999994</v>
      </c>
      <c r="H213" s="249">
        <f t="shared" si="127"/>
        <v>1</v>
      </c>
      <c r="I213" s="250">
        <f t="shared" si="128"/>
        <v>72236.539999999994</v>
      </c>
      <c r="J213" s="251">
        <f t="shared" si="129"/>
        <v>1</v>
      </c>
      <c r="K213" s="252" t="s">
        <v>117</v>
      </c>
      <c r="L213" s="253" t="s">
        <v>117</v>
      </c>
      <c r="M213" s="254" t="s">
        <v>117</v>
      </c>
      <c r="N213" s="255">
        <v>0</v>
      </c>
      <c r="O213" s="256">
        <v>0</v>
      </c>
      <c r="P213" s="257">
        <f t="shared" si="130"/>
        <v>0</v>
      </c>
      <c r="Q213" s="258">
        <f t="shared" si="131"/>
        <v>0</v>
      </c>
      <c r="R213" s="259">
        <f t="shared" si="132"/>
        <v>72236.539999999994</v>
      </c>
      <c r="S213" s="260">
        <f t="shared" si="133"/>
        <v>0</v>
      </c>
      <c r="T213" s="261">
        <f t="shared" si="134"/>
        <v>0</v>
      </c>
    </row>
    <row r="214" spans="1:20" s="200" customFormat="1" ht="16.5" x14ac:dyDescent="0.3">
      <c r="A214" s="242" t="s">
        <v>438</v>
      </c>
      <c r="B214" s="243" t="s">
        <v>226</v>
      </c>
      <c r="C214" s="244" t="s">
        <v>227</v>
      </c>
      <c r="D214" s="245" t="s">
        <v>116</v>
      </c>
      <c r="E214" s="246">
        <v>1</v>
      </c>
      <c r="F214" s="247">
        <v>885.17</v>
      </c>
      <c r="G214" s="248">
        <v>885.17</v>
      </c>
      <c r="H214" s="249">
        <f t="shared" si="127"/>
        <v>1</v>
      </c>
      <c r="I214" s="250">
        <f t="shared" si="128"/>
        <v>885.17</v>
      </c>
      <c r="J214" s="251">
        <f t="shared" si="129"/>
        <v>1</v>
      </c>
      <c r="K214" s="252" t="s">
        <v>117</v>
      </c>
      <c r="L214" s="253" t="s">
        <v>117</v>
      </c>
      <c r="M214" s="254" t="s">
        <v>117</v>
      </c>
      <c r="N214" s="255">
        <v>0</v>
      </c>
      <c r="O214" s="256">
        <v>0</v>
      </c>
      <c r="P214" s="257">
        <f t="shared" si="130"/>
        <v>0</v>
      </c>
      <c r="Q214" s="258">
        <f t="shared" si="131"/>
        <v>0</v>
      </c>
      <c r="R214" s="259">
        <f t="shared" si="132"/>
        <v>885.17</v>
      </c>
      <c r="S214" s="260">
        <f t="shared" si="133"/>
        <v>0</v>
      </c>
      <c r="T214" s="261">
        <f t="shared" si="134"/>
        <v>0</v>
      </c>
    </row>
    <row r="215" spans="1:20" s="200" customFormat="1" ht="16.5" x14ac:dyDescent="0.3">
      <c r="A215" s="242" t="s">
        <v>439</v>
      </c>
      <c r="B215" s="243" t="s">
        <v>229</v>
      </c>
      <c r="C215" s="244" t="s">
        <v>230</v>
      </c>
      <c r="D215" s="245" t="s">
        <v>116</v>
      </c>
      <c r="E215" s="246">
        <v>1</v>
      </c>
      <c r="F215" s="247">
        <v>26657.61</v>
      </c>
      <c r="G215" s="248">
        <v>26657.61</v>
      </c>
      <c r="H215" s="249">
        <f t="shared" si="127"/>
        <v>1</v>
      </c>
      <c r="I215" s="250">
        <f t="shared" si="128"/>
        <v>26657.61</v>
      </c>
      <c r="J215" s="251">
        <f t="shared" si="129"/>
        <v>1</v>
      </c>
      <c r="K215" s="252" t="s">
        <v>117</v>
      </c>
      <c r="L215" s="253" t="s">
        <v>117</v>
      </c>
      <c r="M215" s="254" t="s">
        <v>117</v>
      </c>
      <c r="N215" s="255">
        <v>0</v>
      </c>
      <c r="O215" s="256">
        <v>0</v>
      </c>
      <c r="P215" s="257">
        <f t="shared" si="130"/>
        <v>0</v>
      </c>
      <c r="Q215" s="258">
        <f t="shared" si="131"/>
        <v>0</v>
      </c>
      <c r="R215" s="259">
        <f t="shared" si="132"/>
        <v>26657.61</v>
      </c>
      <c r="S215" s="260">
        <f t="shared" si="133"/>
        <v>0</v>
      </c>
      <c r="T215" s="261">
        <f t="shared" si="134"/>
        <v>0</v>
      </c>
    </row>
    <row r="216" spans="1:20" s="200" customFormat="1" ht="16.5" x14ac:dyDescent="0.3">
      <c r="A216" s="242" t="s">
        <v>440</v>
      </c>
      <c r="B216" s="243" t="s">
        <v>232</v>
      </c>
      <c r="C216" s="244" t="s">
        <v>233</v>
      </c>
      <c r="D216" s="245" t="s">
        <v>116</v>
      </c>
      <c r="E216" s="246">
        <v>1</v>
      </c>
      <c r="F216" s="247">
        <v>718523.73</v>
      </c>
      <c r="G216" s="248">
        <v>718523.73</v>
      </c>
      <c r="H216" s="249">
        <f t="shared" si="127"/>
        <v>1</v>
      </c>
      <c r="I216" s="250">
        <f t="shared" si="128"/>
        <v>718523.73</v>
      </c>
      <c r="J216" s="251">
        <f t="shared" si="129"/>
        <v>1</v>
      </c>
      <c r="K216" s="252" t="s">
        <v>117</v>
      </c>
      <c r="L216" s="253" t="s">
        <v>117</v>
      </c>
      <c r="M216" s="254" t="s">
        <v>117</v>
      </c>
      <c r="N216" s="255">
        <v>0</v>
      </c>
      <c r="O216" s="256">
        <v>0</v>
      </c>
      <c r="P216" s="257">
        <f t="shared" si="130"/>
        <v>0</v>
      </c>
      <c r="Q216" s="258">
        <f t="shared" si="131"/>
        <v>0</v>
      </c>
      <c r="R216" s="259">
        <f t="shared" si="132"/>
        <v>718523.73</v>
      </c>
      <c r="S216" s="260">
        <f t="shared" si="133"/>
        <v>0</v>
      </c>
      <c r="T216" s="261">
        <f t="shared" si="134"/>
        <v>0</v>
      </c>
    </row>
    <row r="217" spans="1:20" s="200" customFormat="1" ht="17.25" thickBot="1" x14ac:dyDescent="0.35">
      <c r="A217" s="242" t="s">
        <v>441</v>
      </c>
      <c r="B217" s="243" t="s">
        <v>349</v>
      </c>
      <c r="C217" s="244" t="s">
        <v>350</v>
      </c>
      <c r="D217" s="245" t="s">
        <v>116</v>
      </c>
      <c r="E217" s="246">
        <v>1</v>
      </c>
      <c r="F217" s="247">
        <v>1698300.4</v>
      </c>
      <c r="G217" s="248">
        <v>1698300.4</v>
      </c>
      <c r="H217" s="249">
        <f t="shared" si="127"/>
        <v>1</v>
      </c>
      <c r="I217" s="250">
        <f t="shared" si="128"/>
        <v>1698300.4</v>
      </c>
      <c r="J217" s="251">
        <f t="shared" si="129"/>
        <v>1</v>
      </c>
      <c r="K217" s="252" t="s">
        <v>117</v>
      </c>
      <c r="L217" s="253" t="s">
        <v>117</v>
      </c>
      <c r="M217" s="254" t="s">
        <v>117</v>
      </c>
      <c r="N217" s="255">
        <v>0</v>
      </c>
      <c r="O217" s="256">
        <v>0</v>
      </c>
      <c r="P217" s="257">
        <f t="shared" si="130"/>
        <v>0</v>
      </c>
      <c r="Q217" s="258">
        <f t="shared" si="131"/>
        <v>0</v>
      </c>
      <c r="R217" s="259">
        <f t="shared" si="132"/>
        <v>1698300.4</v>
      </c>
      <c r="S217" s="260">
        <f t="shared" si="133"/>
        <v>0</v>
      </c>
      <c r="T217" s="261">
        <f t="shared" si="134"/>
        <v>0</v>
      </c>
    </row>
    <row r="218" spans="1:20" s="200" customFormat="1" ht="18" thickTop="1" thickBot="1" x14ac:dyDescent="0.35">
      <c r="A218" s="320" t="s">
        <v>234</v>
      </c>
      <c r="B218" s="279"/>
      <c r="C218" s="279"/>
      <c r="D218" s="280"/>
      <c r="E218" s="281"/>
      <c r="F218" s="282"/>
      <c r="G218" s="283">
        <f>SUM(G211:G217)</f>
        <v>2713135.7699999996</v>
      </c>
      <c r="H218" s="284"/>
      <c r="I218" s="285">
        <f>SUM(I211:I217)</f>
        <v>2713135.7699999996</v>
      </c>
      <c r="J218" s="286">
        <f t="shared" si="129"/>
        <v>1</v>
      </c>
      <c r="K218" s="287"/>
      <c r="L218" s="288"/>
      <c r="M218" s="289"/>
      <c r="N218" s="290">
        <f>SUM(N211:N217)</f>
        <v>0</v>
      </c>
      <c r="O218" s="290">
        <f>SUM(O211:O217)</f>
        <v>0</v>
      </c>
      <c r="P218" s="290">
        <f>SUM(P211:P217)</f>
        <v>0</v>
      </c>
      <c r="Q218" s="291">
        <f t="shared" si="131"/>
        <v>0</v>
      </c>
      <c r="R218" s="292">
        <f>SUM(R211:R217)</f>
        <v>2713135.7699999996</v>
      </c>
      <c r="S218" s="293">
        <f>SUM(S211:S217)</f>
        <v>0</v>
      </c>
      <c r="T218" s="294">
        <f>SUM(T211:T217)</f>
        <v>0</v>
      </c>
    </row>
    <row r="219" spans="1:20" s="200" customFormat="1" ht="17.25" thickTop="1" x14ac:dyDescent="0.3">
      <c r="A219" s="318"/>
      <c r="B219" s="319" t="s">
        <v>442</v>
      </c>
      <c r="C219" s="296" t="s">
        <v>306</v>
      </c>
      <c r="D219" s="234"/>
      <c r="E219" s="235"/>
      <c r="F219" s="236"/>
      <c r="G219" s="236"/>
      <c r="H219" s="236"/>
      <c r="I219" s="237"/>
      <c r="J219" s="238"/>
      <c r="K219" s="237"/>
      <c r="L219" s="237"/>
      <c r="M219" s="237"/>
      <c r="N219" s="237"/>
      <c r="O219" s="239"/>
      <c r="P219" s="239"/>
      <c r="Q219" s="240"/>
      <c r="R219" s="241"/>
      <c r="S219" s="241"/>
      <c r="T219" s="241"/>
    </row>
    <row r="220" spans="1:20" s="200" customFormat="1" ht="16.5" x14ac:dyDescent="0.3">
      <c r="A220" s="242" t="s">
        <v>443</v>
      </c>
      <c r="B220" s="243" t="s">
        <v>160</v>
      </c>
      <c r="C220" s="244" t="s">
        <v>444</v>
      </c>
      <c r="D220" s="245" t="s">
        <v>116</v>
      </c>
      <c r="E220" s="246">
        <v>1</v>
      </c>
      <c r="F220" s="247">
        <v>296564.45</v>
      </c>
      <c r="G220" s="248">
        <v>296564.45</v>
      </c>
      <c r="H220" s="249">
        <f>E220</f>
        <v>1</v>
      </c>
      <c r="I220" s="250">
        <f>F220*H220</f>
        <v>296564.45</v>
      </c>
      <c r="J220" s="251">
        <f>I220/G220</f>
        <v>1</v>
      </c>
      <c r="K220" s="252" t="s">
        <v>117</v>
      </c>
      <c r="L220" s="253" t="s">
        <v>117</v>
      </c>
      <c r="M220" s="254" t="s">
        <v>117</v>
      </c>
      <c r="N220" s="255">
        <v>0</v>
      </c>
      <c r="O220" s="256">
        <v>0</v>
      </c>
      <c r="P220" s="257">
        <f>O220-N220</f>
        <v>0</v>
      </c>
      <c r="Q220" s="258">
        <f>O220/I220</f>
        <v>0</v>
      </c>
      <c r="R220" s="259">
        <f>I220-O220</f>
        <v>296564.45</v>
      </c>
      <c r="S220" s="260">
        <f>P220-T220</f>
        <v>0</v>
      </c>
      <c r="T220" s="261">
        <f>P220*$J$286</f>
        <v>0</v>
      </c>
    </row>
    <row r="221" spans="1:20" s="200" customFormat="1" ht="16.5" x14ac:dyDescent="0.3">
      <c r="A221" s="242" t="s">
        <v>445</v>
      </c>
      <c r="B221" s="243" t="s">
        <v>160</v>
      </c>
      <c r="C221" s="244" t="s">
        <v>361</v>
      </c>
      <c r="D221" s="245" t="s">
        <v>116</v>
      </c>
      <c r="E221" s="246">
        <v>1</v>
      </c>
      <c r="F221" s="247">
        <v>10909.69</v>
      </c>
      <c r="G221" s="248">
        <v>10909.69</v>
      </c>
      <c r="H221" s="249">
        <f>E221</f>
        <v>1</v>
      </c>
      <c r="I221" s="250">
        <f>F221*H221</f>
        <v>10909.69</v>
      </c>
      <c r="J221" s="251">
        <f>I221/G221</f>
        <v>1</v>
      </c>
      <c r="K221" s="252" t="s">
        <v>117</v>
      </c>
      <c r="L221" s="253" t="s">
        <v>117</v>
      </c>
      <c r="M221" s="254" t="s">
        <v>117</v>
      </c>
      <c r="N221" s="255">
        <v>0</v>
      </c>
      <c r="O221" s="256">
        <v>0</v>
      </c>
      <c r="P221" s="257">
        <f>O221-N221</f>
        <v>0</v>
      </c>
      <c r="Q221" s="258">
        <f>O221/I221</f>
        <v>0</v>
      </c>
      <c r="R221" s="259">
        <f>I221-O221</f>
        <v>10909.69</v>
      </c>
      <c r="S221" s="260">
        <f>P221-T221</f>
        <v>0</v>
      </c>
      <c r="T221" s="261">
        <f>P221*$J$286</f>
        <v>0</v>
      </c>
    </row>
    <row r="222" spans="1:20" s="200" customFormat="1" ht="16.5" x14ac:dyDescent="0.3">
      <c r="A222" s="242" t="s">
        <v>446</v>
      </c>
      <c r="B222" s="243" t="s">
        <v>160</v>
      </c>
      <c r="C222" s="244" t="s">
        <v>163</v>
      </c>
      <c r="D222" s="245" t="s">
        <v>116</v>
      </c>
      <c r="E222" s="246">
        <v>1</v>
      </c>
      <c r="F222" s="247">
        <v>22000.080000000002</v>
      </c>
      <c r="G222" s="248">
        <v>22000.080000000002</v>
      </c>
      <c r="H222" s="249">
        <f>E222</f>
        <v>1</v>
      </c>
      <c r="I222" s="250">
        <f>F222*H222</f>
        <v>22000.080000000002</v>
      </c>
      <c r="J222" s="251">
        <f>I222/G222</f>
        <v>1</v>
      </c>
      <c r="K222" s="252" t="s">
        <v>117</v>
      </c>
      <c r="L222" s="253" t="s">
        <v>117</v>
      </c>
      <c r="M222" s="254" t="s">
        <v>117</v>
      </c>
      <c r="N222" s="255">
        <v>0</v>
      </c>
      <c r="O222" s="256">
        <v>0</v>
      </c>
      <c r="P222" s="257">
        <f>O222-N222</f>
        <v>0</v>
      </c>
      <c r="Q222" s="258">
        <f>O222/I222</f>
        <v>0</v>
      </c>
      <c r="R222" s="259">
        <f>I222-O222</f>
        <v>22000.080000000002</v>
      </c>
      <c r="S222" s="260">
        <f>P222-T222</f>
        <v>0</v>
      </c>
      <c r="T222" s="261">
        <f>P222*$J$286</f>
        <v>0</v>
      </c>
    </row>
    <row r="223" spans="1:20" s="200" customFormat="1" ht="17.25" thickBot="1" x14ac:dyDescent="0.35">
      <c r="A223" s="242" t="s">
        <v>447</v>
      </c>
      <c r="B223" s="243" t="s">
        <v>160</v>
      </c>
      <c r="C223" s="244" t="s">
        <v>448</v>
      </c>
      <c r="D223" s="245" t="s">
        <v>116</v>
      </c>
      <c r="E223" s="246">
        <v>1</v>
      </c>
      <c r="F223" s="247">
        <v>49451.83</v>
      </c>
      <c r="G223" s="248">
        <v>49451.83</v>
      </c>
      <c r="H223" s="249">
        <f>E223</f>
        <v>1</v>
      </c>
      <c r="I223" s="250">
        <f>F223*H223</f>
        <v>49451.83</v>
      </c>
      <c r="J223" s="251">
        <f>I223/G223</f>
        <v>1</v>
      </c>
      <c r="K223" s="252" t="s">
        <v>117</v>
      </c>
      <c r="L223" s="253" t="s">
        <v>117</v>
      </c>
      <c r="M223" s="254" t="s">
        <v>117</v>
      </c>
      <c r="N223" s="255">
        <v>0</v>
      </c>
      <c r="O223" s="256">
        <v>0</v>
      </c>
      <c r="P223" s="257">
        <f>O223-N223</f>
        <v>0</v>
      </c>
      <c r="Q223" s="258">
        <f>O223/I223</f>
        <v>0</v>
      </c>
      <c r="R223" s="259">
        <f>I223-O223</f>
        <v>49451.83</v>
      </c>
      <c r="S223" s="260">
        <f>P223-T223</f>
        <v>0</v>
      </c>
      <c r="T223" s="261">
        <f>P223*$J$286</f>
        <v>0</v>
      </c>
    </row>
    <row r="224" spans="1:20" s="200" customFormat="1" ht="18" thickTop="1" thickBot="1" x14ac:dyDescent="0.35">
      <c r="A224" s="320" t="s">
        <v>170</v>
      </c>
      <c r="B224" s="279"/>
      <c r="C224" s="279"/>
      <c r="D224" s="280"/>
      <c r="E224" s="281"/>
      <c r="F224" s="282"/>
      <c r="G224" s="283">
        <f>SUM(G220:G223)</f>
        <v>378926.05000000005</v>
      </c>
      <c r="H224" s="284"/>
      <c r="I224" s="285">
        <f>SUM(I220:I223)</f>
        <v>378926.05000000005</v>
      </c>
      <c r="J224" s="286">
        <f>I224/G224</f>
        <v>1</v>
      </c>
      <c r="K224" s="287"/>
      <c r="L224" s="288"/>
      <c r="M224" s="289"/>
      <c r="N224" s="290">
        <f>SUM(N220:N223)</f>
        <v>0</v>
      </c>
      <c r="O224" s="290">
        <f>SUM(O220:O223)</f>
        <v>0</v>
      </c>
      <c r="P224" s="290">
        <f>SUM(P220:P223)</f>
        <v>0</v>
      </c>
      <c r="Q224" s="291">
        <f t="shared" ref="Q224" si="135">O224/I224</f>
        <v>0</v>
      </c>
      <c r="R224" s="292">
        <f>SUM(R220:R223)</f>
        <v>378926.05000000005</v>
      </c>
      <c r="S224" s="293">
        <f>SUM(S220:S223)</f>
        <v>0</v>
      </c>
      <c r="T224" s="294">
        <f>SUM(T220:T223)</f>
        <v>0</v>
      </c>
    </row>
    <row r="225" spans="1:20" s="200" customFormat="1" ht="17.25" thickTop="1" x14ac:dyDescent="0.3">
      <c r="A225" s="318"/>
      <c r="B225" s="319" t="s">
        <v>449</v>
      </c>
      <c r="C225" s="296" t="s">
        <v>172</v>
      </c>
      <c r="D225" s="234"/>
      <c r="E225" s="235"/>
      <c r="F225" s="236"/>
      <c r="G225" s="236"/>
      <c r="H225" s="236"/>
      <c r="I225" s="237"/>
      <c r="J225" s="238"/>
      <c r="K225" s="237"/>
      <c r="L225" s="237"/>
      <c r="M225" s="237"/>
      <c r="N225" s="237"/>
      <c r="O225" s="239"/>
      <c r="P225" s="239"/>
      <c r="Q225" s="240"/>
      <c r="R225" s="241"/>
      <c r="S225" s="241"/>
      <c r="T225" s="241"/>
    </row>
    <row r="226" spans="1:20" s="200" customFormat="1" ht="16.5" x14ac:dyDescent="0.3">
      <c r="A226" s="242" t="s">
        <v>450</v>
      </c>
      <c r="B226" s="243" t="s">
        <v>176</v>
      </c>
      <c r="C226" s="244" t="s">
        <v>174</v>
      </c>
      <c r="D226" s="245" t="s">
        <v>116</v>
      </c>
      <c r="E226" s="246">
        <v>1</v>
      </c>
      <c r="F226" s="247">
        <v>36002.76</v>
      </c>
      <c r="G226" s="248">
        <v>36002.76</v>
      </c>
      <c r="H226" s="249">
        <f>E226</f>
        <v>1</v>
      </c>
      <c r="I226" s="250">
        <f>F226*H226</f>
        <v>36002.76</v>
      </c>
      <c r="J226" s="251">
        <f t="shared" ref="J226:J231" si="136">I226/G226</f>
        <v>1</v>
      </c>
      <c r="K226" s="252" t="s">
        <v>117</v>
      </c>
      <c r="L226" s="253" t="s">
        <v>117</v>
      </c>
      <c r="M226" s="254" t="s">
        <v>117</v>
      </c>
      <c r="N226" s="255">
        <v>0</v>
      </c>
      <c r="O226" s="256">
        <v>0</v>
      </c>
      <c r="P226" s="257">
        <f>O226-N226</f>
        <v>0</v>
      </c>
      <c r="Q226" s="258">
        <f>O226/I226</f>
        <v>0</v>
      </c>
      <c r="R226" s="259">
        <f>I226-O226</f>
        <v>36002.76</v>
      </c>
      <c r="S226" s="260">
        <f>P226-T226</f>
        <v>0</v>
      </c>
      <c r="T226" s="261">
        <f>P226*$J$286</f>
        <v>0</v>
      </c>
    </row>
    <row r="227" spans="1:20" s="200" customFormat="1" ht="16.5" x14ac:dyDescent="0.3">
      <c r="A227" s="242" t="s">
        <v>451</v>
      </c>
      <c r="B227" s="243" t="s">
        <v>176</v>
      </c>
      <c r="C227" s="244" t="s">
        <v>177</v>
      </c>
      <c r="D227" s="245" t="s">
        <v>116</v>
      </c>
      <c r="E227" s="246">
        <v>1</v>
      </c>
      <c r="F227" s="247">
        <v>45383.07</v>
      </c>
      <c r="G227" s="248">
        <v>45383.07</v>
      </c>
      <c r="H227" s="249">
        <f>E227</f>
        <v>1</v>
      </c>
      <c r="I227" s="250">
        <f>F227*H227</f>
        <v>45383.07</v>
      </c>
      <c r="J227" s="251">
        <f t="shared" si="136"/>
        <v>1</v>
      </c>
      <c r="K227" s="252" t="s">
        <v>117</v>
      </c>
      <c r="L227" s="253" t="s">
        <v>117</v>
      </c>
      <c r="M227" s="254" t="s">
        <v>117</v>
      </c>
      <c r="N227" s="255">
        <v>0</v>
      </c>
      <c r="O227" s="256">
        <v>0</v>
      </c>
      <c r="P227" s="257">
        <f>O227-N227</f>
        <v>0</v>
      </c>
      <c r="Q227" s="258">
        <f>O227/I227</f>
        <v>0</v>
      </c>
      <c r="R227" s="259">
        <f>I227-O227</f>
        <v>45383.07</v>
      </c>
      <c r="S227" s="260">
        <f>P227-T227</f>
        <v>0</v>
      </c>
      <c r="T227" s="261">
        <f>P227*$J$286</f>
        <v>0</v>
      </c>
    </row>
    <row r="228" spans="1:20" s="200" customFormat="1" ht="16.5" x14ac:dyDescent="0.3">
      <c r="A228" s="242" t="s">
        <v>452</v>
      </c>
      <c r="B228" s="243" t="s">
        <v>176</v>
      </c>
      <c r="C228" s="244" t="s">
        <v>181</v>
      </c>
      <c r="D228" s="245" t="s">
        <v>116</v>
      </c>
      <c r="E228" s="246">
        <v>1</v>
      </c>
      <c r="F228" s="247">
        <v>59448.97</v>
      </c>
      <c r="G228" s="248">
        <v>59448.97</v>
      </c>
      <c r="H228" s="249">
        <f>E228</f>
        <v>1</v>
      </c>
      <c r="I228" s="250">
        <f>F228*H228</f>
        <v>59448.97</v>
      </c>
      <c r="J228" s="251">
        <f t="shared" si="136"/>
        <v>1</v>
      </c>
      <c r="K228" s="252" t="s">
        <v>117</v>
      </c>
      <c r="L228" s="253" t="s">
        <v>117</v>
      </c>
      <c r="M228" s="254" t="s">
        <v>117</v>
      </c>
      <c r="N228" s="255">
        <v>0</v>
      </c>
      <c r="O228" s="256">
        <v>0</v>
      </c>
      <c r="P228" s="257">
        <f>O228-N228</f>
        <v>0</v>
      </c>
      <c r="Q228" s="258">
        <f>O228/I228</f>
        <v>0</v>
      </c>
      <c r="R228" s="259">
        <f>I228-O228</f>
        <v>59448.97</v>
      </c>
      <c r="S228" s="260">
        <f>P228-T228</f>
        <v>0</v>
      </c>
      <c r="T228" s="261">
        <f>P228*$J$286</f>
        <v>0</v>
      </c>
    </row>
    <row r="229" spans="1:20" s="200" customFormat="1" ht="16.5" x14ac:dyDescent="0.3">
      <c r="A229" s="242" t="s">
        <v>453</v>
      </c>
      <c r="B229" s="243" t="s">
        <v>176</v>
      </c>
      <c r="C229" s="244" t="s">
        <v>183</v>
      </c>
      <c r="D229" s="245" t="s">
        <v>116</v>
      </c>
      <c r="E229" s="246">
        <v>1</v>
      </c>
      <c r="F229" s="247">
        <v>43109.82</v>
      </c>
      <c r="G229" s="248">
        <v>43109.82</v>
      </c>
      <c r="H229" s="249">
        <f>E229</f>
        <v>1</v>
      </c>
      <c r="I229" s="250">
        <f>F229*H229</f>
        <v>43109.82</v>
      </c>
      <c r="J229" s="251">
        <f t="shared" si="136"/>
        <v>1</v>
      </c>
      <c r="K229" s="252" t="s">
        <v>117</v>
      </c>
      <c r="L229" s="253" t="s">
        <v>117</v>
      </c>
      <c r="M229" s="254" t="s">
        <v>117</v>
      </c>
      <c r="N229" s="255">
        <v>0</v>
      </c>
      <c r="O229" s="256">
        <v>0</v>
      </c>
      <c r="P229" s="257">
        <f>O229-N229</f>
        <v>0</v>
      </c>
      <c r="Q229" s="258">
        <f>O229/I229</f>
        <v>0</v>
      </c>
      <c r="R229" s="259">
        <f>I229-O229</f>
        <v>43109.82</v>
      </c>
      <c r="S229" s="260">
        <f>P229-T229</f>
        <v>0</v>
      </c>
      <c r="T229" s="261">
        <f>P229*$J$286</f>
        <v>0</v>
      </c>
    </row>
    <row r="230" spans="1:20" s="200" customFormat="1" ht="17.25" thickBot="1" x14ac:dyDescent="0.35">
      <c r="A230" s="242" t="s">
        <v>454</v>
      </c>
      <c r="B230" s="243" t="s">
        <v>176</v>
      </c>
      <c r="C230" s="244" t="s">
        <v>185</v>
      </c>
      <c r="D230" s="245" t="s">
        <v>116</v>
      </c>
      <c r="E230" s="246">
        <v>1</v>
      </c>
      <c r="F230" s="247">
        <v>2514.7800000000002</v>
      </c>
      <c r="G230" s="248">
        <v>2514.7800000000002</v>
      </c>
      <c r="H230" s="249">
        <f>E230</f>
        <v>1</v>
      </c>
      <c r="I230" s="250">
        <f>F230*H230</f>
        <v>2514.7800000000002</v>
      </c>
      <c r="J230" s="251">
        <f t="shared" si="136"/>
        <v>1</v>
      </c>
      <c r="K230" s="252" t="s">
        <v>117</v>
      </c>
      <c r="L230" s="253" t="s">
        <v>117</v>
      </c>
      <c r="M230" s="254" t="s">
        <v>117</v>
      </c>
      <c r="N230" s="255">
        <v>0</v>
      </c>
      <c r="O230" s="256">
        <v>0</v>
      </c>
      <c r="P230" s="257">
        <f>O230-N230</f>
        <v>0</v>
      </c>
      <c r="Q230" s="258">
        <f>O230/I230</f>
        <v>0</v>
      </c>
      <c r="R230" s="259">
        <f>I230-O230</f>
        <v>2514.7800000000002</v>
      </c>
      <c r="S230" s="260">
        <f>P230-T230</f>
        <v>0</v>
      </c>
      <c r="T230" s="261">
        <f>P230*$J$286</f>
        <v>0</v>
      </c>
    </row>
    <row r="231" spans="1:20" s="200" customFormat="1" ht="18" thickTop="1" thickBot="1" x14ac:dyDescent="0.35">
      <c r="A231" s="277"/>
      <c r="B231" s="278"/>
      <c r="C231" s="279" t="s">
        <v>186</v>
      </c>
      <c r="D231" s="280"/>
      <c r="E231" s="281"/>
      <c r="F231" s="282"/>
      <c r="G231" s="283">
        <f>SUM(G226:G230)</f>
        <v>186459.4</v>
      </c>
      <c r="H231" s="284"/>
      <c r="I231" s="285">
        <f>SUM(I226:I230)</f>
        <v>186459.4</v>
      </c>
      <c r="J231" s="286">
        <f t="shared" si="136"/>
        <v>1</v>
      </c>
      <c r="K231" s="287"/>
      <c r="L231" s="288"/>
      <c r="M231" s="289"/>
      <c r="N231" s="290">
        <f>SUM(N226:N230)</f>
        <v>0</v>
      </c>
      <c r="O231" s="290">
        <f>SUM(O226:O230)</f>
        <v>0</v>
      </c>
      <c r="P231" s="290">
        <f>SUM(P226:P230)</f>
        <v>0</v>
      </c>
      <c r="Q231" s="291">
        <f t="shared" ref="Q231" si="137">O231/I231</f>
        <v>0</v>
      </c>
      <c r="R231" s="292">
        <f>SUM(R226:R230)</f>
        <v>186459.4</v>
      </c>
      <c r="S231" s="293">
        <f>SUM(S226:S230)</f>
        <v>0</v>
      </c>
      <c r="T231" s="294">
        <f>SUM(T226:T230)</f>
        <v>0</v>
      </c>
    </row>
    <row r="232" spans="1:20" s="200" customFormat="1" ht="17.25" thickTop="1" x14ac:dyDescent="0.3">
      <c r="A232" s="318"/>
      <c r="B232" s="319" t="s">
        <v>455</v>
      </c>
      <c r="C232" s="296" t="s">
        <v>188</v>
      </c>
      <c r="D232" s="234"/>
      <c r="E232" s="235"/>
      <c r="F232" s="236"/>
      <c r="G232" s="236"/>
      <c r="H232" s="236"/>
      <c r="I232" s="237"/>
      <c r="J232" s="238"/>
      <c r="K232" s="237"/>
      <c r="L232" s="237"/>
      <c r="M232" s="237"/>
      <c r="N232" s="237"/>
      <c r="O232" s="239"/>
      <c r="P232" s="239"/>
      <c r="Q232" s="240"/>
      <c r="R232" s="241"/>
      <c r="S232" s="241"/>
      <c r="T232" s="241"/>
    </row>
    <row r="233" spans="1:20" s="200" customFormat="1" ht="16.5" x14ac:dyDescent="0.3">
      <c r="A233" s="242" t="s">
        <v>456</v>
      </c>
      <c r="B233" s="243" t="s">
        <v>190</v>
      </c>
      <c r="C233" s="244" t="s">
        <v>385</v>
      </c>
      <c r="D233" s="245" t="s">
        <v>116</v>
      </c>
      <c r="E233" s="246">
        <v>1</v>
      </c>
      <c r="F233" s="247">
        <v>270912.81</v>
      </c>
      <c r="G233" s="248">
        <v>270912.81</v>
      </c>
      <c r="H233" s="249">
        <f t="shared" ref="H233:H238" si="138">E233</f>
        <v>1</v>
      </c>
      <c r="I233" s="250">
        <f t="shared" ref="I233:I238" si="139">F233*H233</f>
        <v>270912.81</v>
      </c>
      <c r="J233" s="251">
        <f t="shared" ref="J233:J239" si="140">I233/G233</f>
        <v>1</v>
      </c>
      <c r="K233" s="252" t="s">
        <v>117</v>
      </c>
      <c r="L233" s="253" t="s">
        <v>117</v>
      </c>
      <c r="M233" s="254" t="s">
        <v>117</v>
      </c>
      <c r="N233" s="255">
        <v>0</v>
      </c>
      <c r="O233" s="256">
        <v>0</v>
      </c>
      <c r="P233" s="257">
        <f t="shared" ref="P233:P238" si="141">O233-N233</f>
        <v>0</v>
      </c>
      <c r="Q233" s="258">
        <f t="shared" ref="Q233:Q239" si="142">O233/I233</f>
        <v>0</v>
      </c>
      <c r="R233" s="259">
        <f t="shared" ref="R233:R238" si="143">I233-O233</f>
        <v>270912.81</v>
      </c>
      <c r="S233" s="260">
        <f t="shared" ref="S233:S238" si="144">P233-T233</f>
        <v>0</v>
      </c>
      <c r="T233" s="261">
        <f t="shared" ref="T233:T238" si="145">P233*$J$286</f>
        <v>0</v>
      </c>
    </row>
    <row r="234" spans="1:20" s="200" customFormat="1" ht="16.5" x14ac:dyDescent="0.3">
      <c r="A234" s="242" t="s">
        <v>457</v>
      </c>
      <c r="B234" s="243" t="s">
        <v>190</v>
      </c>
      <c r="C234" s="244" t="s">
        <v>387</v>
      </c>
      <c r="D234" s="245" t="s">
        <v>116</v>
      </c>
      <c r="E234" s="246">
        <v>1</v>
      </c>
      <c r="F234" s="247">
        <v>3483.84</v>
      </c>
      <c r="G234" s="248">
        <v>3483.84</v>
      </c>
      <c r="H234" s="249">
        <f t="shared" si="138"/>
        <v>1</v>
      </c>
      <c r="I234" s="250">
        <f t="shared" si="139"/>
        <v>3483.84</v>
      </c>
      <c r="J234" s="251">
        <f t="shared" si="140"/>
        <v>1</v>
      </c>
      <c r="K234" s="252" t="s">
        <v>117</v>
      </c>
      <c r="L234" s="253" t="s">
        <v>117</v>
      </c>
      <c r="M234" s="254" t="s">
        <v>117</v>
      </c>
      <c r="N234" s="255">
        <v>0</v>
      </c>
      <c r="O234" s="256">
        <v>0</v>
      </c>
      <c r="P234" s="257">
        <f t="shared" si="141"/>
        <v>0</v>
      </c>
      <c r="Q234" s="258">
        <f t="shared" si="142"/>
        <v>0</v>
      </c>
      <c r="R234" s="259">
        <f t="shared" si="143"/>
        <v>3483.84</v>
      </c>
      <c r="S234" s="260">
        <f t="shared" si="144"/>
        <v>0</v>
      </c>
      <c r="T234" s="261">
        <f t="shared" si="145"/>
        <v>0</v>
      </c>
    </row>
    <row r="235" spans="1:20" s="200" customFormat="1" ht="16.5" x14ac:dyDescent="0.3">
      <c r="A235" s="242" t="s">
        <v>458</v>
      </c>
      <c r="B235" s="243" t="s">
        <v>389</v>
      </c>
      <c r="C235" s="244" t="s">
        <v>390</v>
      </c>
      <c r="D235" s="245" t="s">
        <v>116</v>
      </c>
      <c r="E235" s="246">
        <v>1</v>
      </c>
      <c r="F235" s="247">
        <v>221829.35</v>
      </c>
      <c r="G235" s="248">
        <v>221829.35</v>
      </c>
      <c r="H235" s="249">
        <f t="shared" si="138"/>
        <v>1</v>
      </c>
      <c r="I235" s="250">
        <f t="shared" si="139"/>
        <v>221829.35</v>
      </c>
      <c r="J235" s="251">
        <f t="shared" si="140"/>
        <v>1</v>
      </c>
      <c r="K235" s="252" t="s">
        <v>117</v>
      </c>
      <c r="L235" s="253" t="s">
        <v>117</v>
      </c>
      <c r="M235" s="254" t="s">
        <v>117</v>
      </c>
      <c r="N235" s="255">
        <v>0</v>
      </c>
      <c r="O235" s="256">
        <v>0</v>
      </c>
      <c r="P235" s="257">
        <f t="shared" si="141"/>
        <v>0</v>
      </c>
      <c r="Q235" s="258">
        <f t="shared" si="142"/>
        <v>0</v>
      </c>
      <c r="R235" s="259">
        <f t="shared" si="143"/>
        <v>221829.35</v>
      </c>
      <c r="S235" s="260">
        <f t="shared" si="144"/>
        <v>0</v>
      </c>
      <c r="T235" s="261">
        <f t="shared" si="145"/>
        <v>0</v>
      </c>
    </row>
    <row r="236" spans="1:20" s="200" customFormat="1" ht="16.5" x14ac:dyDescent="0.3">
      <c r="A236" s="242" t="s">
        <v>459</v>
      </c>
      <c r="B236" s="243" t="s">
        <v>193</v>
      </c>
      <c r="C236" s="244" t="s">
        <v>194</v>
      </c>
      <c r="D236" s="245" t="s">
        <v>116</v>
      </c>
      <c r="E236" s="246">
        <v>1</v>
      </c>
      <c r="F236" s="247">
        <v>66568.570000000007</v>
      </c>
      <c r="G236" s="248">
        <v>66568.570000000007</v>
      </c>
      <c r="H236" s="249">
        <f t="shared" si="138"/>
        <v>1</v>
      </c>
      <c r="I236" s="250">
        <f t="shared" si="139"/>
        <v>66568.570000000007</v>
      </c>
      <c r="J236" s="251">
        <f t="shared" si="140"/>
        <v>1</v>
      </c>
      <c r="K236" s="252" t="s">
        <v>117</v>
      </c>
      <c r="L236" s="253" t="s">
        <v>117</v>
      </c>
      <c r="M236" s="254" t="s">
        <v>117</v>
      </c>
      <c r="N236" s="255">
        <v>0</v>
      </c>
      <c r="O236" s="256">
        <v>0</v>
      </c>
      <c r="P236" s="257">
        <f t="shared" si="141"/>
        <v>0</v>
      </c>
      <c r="Q236" s="258">
        <f t="shared" si="142"/>
        <v>0</v>
      </c>
      <c r="R236" s="259">
        <f t="shared" si="143"/>
        <v>66568.570000000007</v>
      </c>
      <c r="S236" s="260">
        <f t="shared" si="144"/>
        <v>0</v>
      </c>
      <c r="T236" s="261">
        <f t="shared" si="145"/>
        <v>0</v>
      </c>
    </row>
    <row r="237" spans="1:20" s="200" customFormat="1" ht="16.5" x14ac:dyDescent="0.3">
      <c r="A237" s="242" t="s">
        <v>460</v>
      </c>
      <c r="B237" s="243" t="s">
        <v>199</v>
      </c>
      <c r="C237" s="244" t="s">
        <v>197</v>
      </c>
      <c r="D237" s="245" t="s">
        <v>116</v>
      </c>
      <c r="E237" s="246">
        <v>1</v>
      </c>
      <c r="F237" s="247">
        <v>23571.87</v>
      </c>
      <c r="G237" s="248">
        <v>23571.87</v>
      </c>
      <c r="H237" s="249">
        <f t="shared" si="138"/>
        <v>1</v>
      </c>
      <c r="I237" s="250">
        <f t="shared" si="139"/>
        <v>23571.87</v>
      </c>
      <c r="J237" s="251">
        <f t="shared" si="140"/>
        <v>1</v>
      </c>
      <c r="K237" s="252" t="s">
        <v>117</v>
      </c>
      <c r="L237" s="253" t="s">
        <v>117</v>
      </c>
      <c r="M237" s="254" t="s">
        <v>117</v>
      </c>
      <c r="N237" s="255">
        <v>0</v>
      </c>
      <c r="O237" s="256">
        <v>0</v>
      </c>
      <c r="P237" s="257">
        <f t="shared" si="141"/>
        <v>0</v>
      </c>
      <c r="Q237" s="258">
        <f t="shared" si="142"/>
        <v>0</v>
      </c>
      <c r="R237" s="259">
        <f t="shared" si="143"/>
        <v>23571.87</v>
      </c>
      <c r="S237" s="260">
        <f t="shared" si="144"/>
        <v>0</v>
      </c>
      <c r="T237" s="261">
        <f t="shared" si="145"/>
        <v>0</v>
      </c>
    </row>
    <row r="238" spans="1:20" s="200" customFormat="1" ht="17.25" thickBot="1" x14ac:dyDescent="0.35">
      <c r="A238" s="242" t="s">
        <v>461</v>
      </c>
      <c r="B238" s="243" t="s">
        <v>399</v>
      </c>
      <c r="C238" s="244" t="s">
        <v>400</v>
      </c>
      <c r="D238" s="245" t="s">
        <v>116</v>
      </c>
      <c r="E238" s="246">
        <v>1</v>
      </c>
      <c r="F238" s="247">
        <v>51303.79</v>
      </c>
      <c r="G238" s="248">
        <v>51303.79</v>
      </c>
      <c r="H238" s="249">
        <f t="shared" si="138"/>
        <v>1</v>
      </c>
      <c r="I238" s="250">
        <f t="shared" si="139"/>
        <v>51303.79</v>
      </c>
      <c r="J238" s="251">
        <f t="shared" si="140"/>
        <v>1</v>
      </c>
      <c r="K238" s="252" t="s">
        <v>117</v>
      </c>
      <c r="L238" s="253" t="s">
        <v>117</v>
      </c>
      <c r="M238" s="254" t="s">
        <v>117</v>
      </c>
      <c r="N238" s="255">
        <v>0</v>
      </c>
      <c r="O238" s="256">
        <v>0</v>
      </c>
      <c r="P238" s="257">
        <f t="shared" si="141"/>
        <v>0</v>
      </c>
      <c r="Q238" s="258">
        <f t="shared" si="142"/>
        <v>0</v>
      </c>
      <c r="R238" s="259">
        <f t="shared" si="143"/>
        <v>51303.79</v>
      </c>
      <c r="S238" s="260">
        <f t="shared" si="144"/>
        <v>0</v>
      </c>
      <c r="T238" s="261">
        <f t="shared" si="145"/>
        <v>0</v>
      </c>
    </row>
    <row r="239" spans="1:20" s="200" customFormat="1" ht="18" customHeight="1" thickTop="1" thickBot="1" x14ac:dyDescent="0.35">
      <c r="A239" s="315" t="s">
        <v>201</v>
      </c>
      <c r="B239" s="316"/>
      <c r="C239" s="316"/>
      <c r="D239" s="317"/>
      <c r="E239" s="281"/>
      <c r="F239" s="282"/>
      <c r="G239" s="283">
        <f>SUM(G233:G238)</f>
        <v>637670.2300000001</v>
      </c>
      <c r="H239" s="284"/>
      <c r="I239" s="285">
        <f>SUM(I233:I238)</f>
        <v>637670.2300000001</v>
      </c>
      <c r="J239" s="286">
        <f t="shared" si="140"/>
        <v>1</v>
      </c>
      <c r="K239" s="287"/>
      <c r="L239" s="288"/>
      <c r="M239" s="289"/>
      <c r="N239" s="290">
        <f>SUM(N233:N238)</f>
        <v>0</v>
      </c>
      <c r="O239" s="290">
        <f>SUM(O233:O238)</f>
        <v>0</v>
      </c>
      <c r="P239" s="290">
        <f>SUM(P233:P238)</f>
        <v>0</v>
      </c>
      <c r="Q239" s="291">
        <f t="shared" si="142"/>
        <v>0</v>
      </c>
      <c r="R239" s="292">
        <f>SUM(R233:R238)</f>
        <v>637670.2300000001</v>
      </c>
      <c r="S239" s="293">
        <f>SUM(S233:S238)</f>
        <v>0</v>
      </c>
      <c r="T239" s="294">
        <f>SUM(T233:T238)</f>
        <v>0</v>
      </c>
    </row>
    <row r="240" spans="1:20" s="200" customFormat="1" ht="17.25" thickTop="1" x14ac:dyDescent="0.3">
      <c r="A240" s="318"/>
      <c r="B240" s="319" t="s">
        <v>462</v>
      </c>
      <c r="C240" s="296" t="s">
        <v>236</v>
      </c>
      <c r="D240" s="234"/>
      <c r="E240" s="235"/>
      <c r="F240" s="236"/>
      <c r="G240" s="236"/>
      <c r="H240" s="236"/>
      <c r="I240" s="237"/>
      <c r="J240" s="238"/>
      <c r="K240" s="237"/>
      <c r="L240" s="237"/>
      <c r="M240" s="237"/>
      <c r="N240" s="237"/>
      <c r="O240" s="239"/>
      <c r="P240" s="239"/>
      <c r="Q240" s="240"/>
      <c r="R240" s="241"/>
      <c r="S240" s="241"/>
      <c r="T240" s="241"/>
    </row>
    <row r="241" spans="1:20" s="200" customFormat="1" ht="16.5" x14ac:dyDescent="0.3">
      <c r="A241" s="242" t="s">
        <v>463</v>
      </c>
      <c r="B241" s="243" t="s">
        <v>238</v>
      </c>
      <c r="C241" s="244" t="s">
        <v>239</v>
      </c>
      <c r="D241" s="245" t="s">
        <v>116</v>
      </c>
      <c r="E241" s="246">
        <v>1</v>
      </c>
      <c r="F241" s="247">
        <v>21825.13</v>
      </c>
      <c r="G241" s="248">
        <v>21825.13</v>
      </c>
      <c r="H241" s="249">
        <f t="shared" ref="H241:H246" si="146">E241</f>
        <v>1</v>
      </c>
      <c r="I241" s="250">
        <f t="shared" ref="I241:I246" si="147">F241*H241</f>
        <v>21825.13</v>
      </c>
      <c r="J241" s="251">
        <f t="shared" ref="J241:J248" si="148">I241/G241</f>
        <v>1</v>
      </c>
      <c r="K241" s="252" t="s">
        <v>117</v>
      </c>
      <c r="L241" s="253" t="s">
        <v>117</v>
      </c>
      <c r="M241" s="254" t="s">
        <v>117</v>
      </c>
      <c r="N241" s="255">
        <v>0</v>
      </c>
      <c r="O241" s="256">
        <v>0</v>
      </c>
      <c r="P241" s="257">
        <f t="shared" ref="P241:P246" si="149">O241-N241</f>
        <v>0</v>
      </c>
      <c r="Q241" s="258">
        <f t="shared" ref="Q241:Q248" si="150">O241/I241</f>
        <v>0</v>
      </c>
      <c r="R241" s="259">
        <f t="shared" ref="R241:R246" si="151">I241-O241</f>
        <v>21825.13</v>
      </c>
      <c r="S241" s="260">
        <f t="shared" ref="S241:S246" si="152">P241-T241</f>
        <v>0</v>
      </c>
      <c r="T241" s="261">
        <f t="shared" ref="T241:T246" si="153">P241*$J$286</f>
        <v>0</v>
      </c>
    </row>
    <row r="242" spans="1:20" s="200" customFormat="1" ht="16.5" x14ac:dyDescent="0.3">
      <c r="A242" s="242" t="s">
        <v>464</v>
      </c>
      <c r="B242" s="243" t="s">
        <v>241</v>
      </c>
      <c r="C242" s="244" t="s">
        <v>242</v>
      </c>
      <c r="D242" s="245" t="s">
        <v>116</v>
      </c>
      <c r="E242" s="246">
        <v>1</v>
      </c>
      <c r="F242" s="247">
        <v>31737.99</v>
      </c>
      <c r="G242" s="248">
        <v>31737.99</v>
      </c>
      <c r="H242" s="249">
        <f t="shared" si="146"/>
        <v>1</v>
      </c>
      <c r="I242" s="250">
        <f t="shared" si="147"/>
        <v>31737.99</v>
      </c>
      <c r="J242" s="251">
        <f t="shared" si="148"/>
        <v>1</v>
      </c>
      <c r="K242" s="252" t="s">
        <v>117</v>
      </c>
      <c r="L242" s="253" t="s">
        <v>117</v>
      </c>
      <c r="M242" s="254" t="s">
        <v>117</v>
      </c>
      <c r="N242" s="255">
        <v>0</v>
      </c>
      <c r="O242" s="256">
        <v>0</v>
      </c>
      <c r="P242" s="257">
        <f t="shared" si="149"/>
        <v>0</v>
      </c>
      <c r="Q242" s="258">
        <f t="shared" si="150"/>
        <v>0</v>
      </c>
      <c r="R242" s="259">
        <f t="shared" si="151"/>
        <v>31737.99</v>
      </c>
      <c r="S242" s="260">
        <f t="shared" si="152"/>
        <v>0</v>
      </c>
      <c r="T242" s="261">
        <f t="shared" si="153"/>
        <v>0</v>
      </c>
    </row>
    <row r="243" spans="1:20" s="200" customFormat="1" ht="16.5" x14ac:dyDescent="0.3">
      <c r="A243" s="242" t="s">
        <v>465</v>
      </c>
      <c r="B243" s="243" t="s">
        <v>244</v>
      </c>
      <c r="C243" s="244" t="s">
        <v>245</v>
      </c>
      <c r="D243" s="245" t="s">
        <v>116</v>
      </c>
      <c r="E243" s="246">
        <v>1</v>
      </c>
      <c r="F243" s="247">
        <v>230019.53</v>
      </c>
      <c r="G243" s="248">
        <v>230019.53</v>
      </c>
      <c r="H243" s="249">
        <f t="shared" si="146"/>
        <v>1</v>
      </c>
      <c r="I243" s="250">
        <f t="shared" si="147"/>
        <v>230019.53</v>
      </c>
      <c r="J243" s="251">
        <f t="shared" si="148"/>
        <v>1</v>
      </c>
      <c r="K243" s="252" t="s">
        <v>117</v>
      </c>
      <c r="L243" s="253" t="s">
        <v>117</v>
      </c>
      <c r="M243" s="254" t="s">
        <v>117</v>
      </c>
      <c r="N243" s="255">
        <v>0</v>
      </c>
      <c r="O243" s="256">
        <v>0</v>
      </c>
      <c r="P243" s="257">
        <f t="shared" si="149"/>
        <v>0</v>
      </c>
      <c r="Q243" s="258">
        <f t="shared" si="150"/>
        <v>0</v>
      </c>
      <c r="R243" s="259">
        <f t="shared" si="151"/>
        <v>230019.53</v>
      </c>
      <c r="S243" s="260">
        <f t="shared" si="152"/>
        <v>0</v>
      </c>
      <c r="T243" s="261">
        <f t="shared" si="153"/>
        <v>0</v>
      </c>
    </row>
    <row r="244" spans="1:20" s="200" customFormat="1" ht="16.5" x14ac:dyDescent="0.3">
      <c r="A244" s="242" t="s">
        <v>466</v>
      </c>
      <c r="B244" s="243" t="s">
        <v>247</v>
      </c>
      <c r="C244" s="244" t="s">
        <v>248</v>
      </c>
      <c r="D244" s="245" t="s">
        <v>116</v>
      </c>
      <c r="E244" s="246">
        <v>1</v>
      </c>
      <c r="F244" s="247">
        <v>381568.43</v>
      </c>
      <c r="G244" s="248">
        <v>381568.43</v>
      </c>
      <c r="H244" s="249">
        <f t="shared" si="146"/>
        <v>1</v>
      </c>
      <c r="I244" s="250">
        <f t="shared" si="147"/>
        <v>381568.43</v>
      </c>
      <c r="J244" s="251">
        <f t="shared" si="148"/>
        <v>1</v>
      </c>
      <c r="K244" s="252" t="s">
        <v>117</v>
      </c>
      <c r="L244" s="253" t="s">
        <v>117</v>
      </c>
      <c r="M244" s="254" t="s">
        <v>117</v>
      </c>
      <c r="N244" s="255">
        <v>0</v>
      </c>
      <c r="O244" s="256">
        <v>0</v>
      </c>
      <c r="P244" s="257">
        <f t="shared" si="149"/>
        <v>0</v>
      </c>
      <c r="Q244" s="258">
        <f t="shared" si="150"/>
        <v>0</v>
      </c>
      <c r="R244" s="259">
        <f t="shared" si="151"/>
        <v>381568.43</v>
      </c>
      <c r="S244" s="260">
        <f t="shared" si="152"/>
        <v>0</v>
      </c>
      <c r="T244" s="261">
        <f t="shared" si="153"/>
        <v>0</v>
      </c>
    </row>
    <row r="245" spans="1:20" s="200" customFormat="1" ht="16.5" x14ac:dyDescent="0.3">
      <c r="A245" s="242" t="s">
        <v>467</v>
      </c>
      <c r="B245" s="243" t="s">
        <v>468</v>
      </c>
      <c r="C245" s="244" t="s">
        <v>251</v>
      </c>
      <c r="D245" s="245" t="s">
        <v>116</v>
      </c>
      <c r="E245" s="246">
        <v>1</v>
      </c>
      <c r="F245" s="247">
        <v>368943.8</v>
      </c>
      <c r="G245" s="248">
        <v>368943.8</v>
      </c>
      <c r="H245" s="249">
        <f t="shared" si="146"/>
        <v>1</v>
      </c>
      <c r="I245" s="250">
        <f t="shared" si="147"/>
        <v>368943.8</v>
      </c>
      <c r="J245" s="251">
        <f t="shared" si="148"/>
        <v>1</v>
      </c>
      <c r="K245" s="252" t="s">
        <v>117</v>
      </c>
      <c r="L245" s="253" t="s">
        <v>117</v>
      </c>
      <c r="M245" s="254" t="s">
        <v>117</v>
      </c>
      <c r="N245" s="255">
        <v>0</v>
      </c>
      <c r="O245" s="256">
        <v>0</v>
      </c>
      <c r="P245" s="257">
        <f t="shared" si="149"/>
        <v>0</v>
      </c>
      <c r="Q245" s="258">
        <f t="shared" si="150"/>
        <v>0</v>
      </c>
      <c r="R245" s="259">
        <f t="shared" si="151"/>
        <v>368943.8</v>
      </c>
      <c r="S245" s="260">
        <f t="shared" si="152"/>
        <v>0</v>
      </c>
      <c r="T245" s="261">
        <f t="shared" si="153"/>
        <v>0</v>
      </c>
    </row>
    <row r="246" spans="1:20" s="200" customFormat="1" ht="17.25" thickBot="1" x14ac:dyDescent="0.35">
      <c r="A246" s="242" t="s">
        <v>469</v>
      </c>
      <c r="B246" s="243" t="s">
        <v>419</v>
      </c>
      <c r="C246" s="244" t="s">
        <v>470</v>
      </c>
      <c r="D246" s="245" t="s">
        <v>116</v>
      </c>
      <c r="E246" s="246">
        <v>1</v>
      </c>
      <c r="F246" s="247">
        <v>128647.19</v>
      </c>
      <c r="G246" s="248">
        <v>128647.19</v>
      </c>
      <c r="H246" s="249">
        <f t="shared" si="146"/>
        <v>1</v>
      </c>
      <c r="I246" s="250">
        <f t="shared" si="147"/>
        <v>128647.19</v>
      </c>
      <c r="J246" s="251">
        <f t="shared" si="148"/>
        <v>1</v>
      </c>
      <c r="K246" s="252" t="s">
        <v>117</v>
      </c>
      <c r="L246" s="253" t="s">
        <v>117</v>
      </c>
      <c r="M246" s="254" t="s">
        <v>117</v>
      </c>
      <c r="N246" s="255">
        <v>0</v>
      </c>
      <c r="O246" s="256">
        <v>0</v>
      </c>
      <c r="P246" s="257">
        <f t="shared" si="149"/>
        <v>0</v>
      </c>
      <c r="Q246" s="258">
        <f t="shared" si="150"/>
        <v>0</v>
      </c>
      <c r="R246" s="259">
        <f t="shared" si="151"/>
        <v>128647.19</v>
      </c>
      <c r="S246" s="260">
        <f t="shared" si="152"/>
        <v>0</v>
      </c>
      <c r="T246" s="261">
        <f t="shared" si="153"/>
        <v>0</v>
      </c>
    </row>
    <row r="247" spans="1:20" s="200" customFormat="1" ht="18" thickTop="1" thickBot="1" x14ac:dyDescent="0.35">
      <c r="A247" s="320" t="s">
        <v>258</v>
      </c>
      <c r="B247" s="279"/>
      <c r="C247" s="279"/>
      <c r="D247" s="280"/>
      <c r="E247" s="281"/>
      <c r="F247" s="282"/>
      <c r="G247" s="283">
        <f>SUM(G241:G246)</f>
        <v>1162742.07</v>
      </c>
      <c r="H247" s="284"/>
      <c r="I247" s="285">
        <f>SUM(I241:I246)</f>
        <v>1162742.07</v>
      </c>
      <c r="J247" s="286">
        <f t="shared" si="148"/>
        <v>1</v>
      </c>
      <c r="K247" s="287"/>
      <c r="L247" s="288"/>
      <c r="M247" s="289"/>
      <c r="N247" s="290">
        <f>SUM(N241:N246)</f>
        <v>0</v>
      </c>
      <c r="O247" s="290">
        <f>SUM(O241:O246)</f>
        <v>0</v>
      </c>
      <c r="P247" s="290">
        <f>SUM(P241:P246)</f>
        <v>0</v>
      </c>
      <c r="Q247" s="291">
        <f t="shared" si="150"/>
        <v>0</v>
      </c>
      <c r="R247" s="292">
        <f>SUM(R241:R246)</f>
        <v>1162742.07</v>
      </c>
      <c r="S247" s="293">
        <f>SUM(S241:S246)</f>
        <v>0</v>
      </c>
      <c r="T247" s="294">
        <f>SUM(T241:T246)</f>
        <v>0</v>
      </c>
    </row>
    <row r="248" spans="1:20" s="200" customFormat="1" ht="20.100000000000001" customHeight="1" thickTop="1" thickBot="1" x14ac:dyDescent="0.35">
      <c r="A248" s="297"/>
      <c r="B248" s="298"/>
      <c r="C248" s="299" t="s">
        <v>471</v>
      </c>
      <c r="D248" s="300"/>
      <c r="E248" s="301"/>
      <c r="F248" s="302"/>
      <c r="G248" s="303">
        <f>SUM(G209,G218,G224,G231,G239,G247)</f>
        <v>7277505.6700000009</v>
      </c>
      <c r="H248" s="304"/>
      <c r="I248" s="305">
        <f>SUM(I209,I218,I224,I231,I239,I247)</f>
        <v>7277505.6700000009</v>
      </c>
      <c r="J248" s="306">
        <f t="shared" si="148"/>
        <v>1</v>
      </c>
      <c r="K248" s="307"/>
      <c r="L248" s="308"/>
      <c r="M248" s="309"/>
      <c r="N248" s="310">
        <f>SUM(N209,N218,N224,N231,N239,N247)</f>
        <v>0</v>
      </c>
      <c r="O248" s="310">
        <f>SUM(O209,O218,O224,O231,O239,O247)</f>
        <v>0</v>
      </c>
      <c r="P248" s="310">
        <f>SUM(P209,P218,P224,P231,P239,P247)</f>
        <v>0</v>
      </c>
      <c r="Q248" s="311">
        <f t="shared" si="150"/>
        <v>0</v>
      </c>
      <c r="R248" s="312">
        <f>SUM(R209,R218,R224,R231,R239,R247)</f>
        <v>7277505.6700000009</v>
      </c>
      <c r="S248" s="313">
        <f>SUM(S209,S218,S224,S231,S239,S247)</f>
        <v>0</v>
      </c>
      <c r="T248" s="314">
        <f>SUM(T209,T218,T224,T231,T239,T247)</f>
        <v>0</v>
      </c>
    </row>
    <row r="249" spans="1:20" s="230" customFormat="1" ht="24.95" customHeight="1" thickTop="1" thickBot="1" x14ac:dyDescent="0.3">
      <c r="A249" s="218"/>
      <c r="B249" s="219" t="s">
        <v>472</v>
      </c>
      <c r="C249" s="220" t="s">
        <v>473</v>
      </c>
      <c r="D249" s="221"/>
      <c r="E249" s="222"/>
      <c r="F249" s="223"/>
      <c r="G249" s="221"/>
      <c r="H249" s="224"/>
      <c r="I249" s="225"/>
      <c r="J249" s="225"/>
      <c r="K249" s="226"/>
      <c r="L249" s="226"/>
      <c r="M249" s="224"/>
      <c r="N249" s="224"/>
      <c r="O249" s="224"/>
      <c r="P249" s="224"/>
      <c r="Q249" s="227"/>
      <c r="R249" s="228"/>
      <c r="S249" s="229"/>
      <c r="T249" s="228"/>
    </row>
    <row r="250" spans="1:20" s="200" customFormat="1" ht="33.75" thickTop="1" x14ac:dyDescent="0.3">
      <c r="A250" s="242" t="s">
        <v>474</v>
      </c>
      <c r="B250" s="243" t="s">
        <v>475</v>
      </c>
      <c r="C250" s="244" t="s">
        <v>476</v>
      </c>
      <c r="D250" s="245" t="s">
        <v>116</v>
      </c>
      <c r="E250" s="246">
        <v>1</v>
      </c>
      <c r="F250" s="247">
        <v>579008.76</v>
      </c>
      <c r="G250" s="248">
        <v>579008.76</v>
      </c>
      <c r="H250" s="249">
        <f>E250</f>
        <v>1</v>
      </c>
      <c r="I250" s="250">
        <f>F250*H250</f>
        <v>579008.76</v>
      </c>
      <c r="J250" s="251">
        <f>I250/G250</f>
        <v>1</v>
      </c>
      <c r="K250" s="252" t="s">
        <v>117</v>
      </c>
      <c r="L250" s="253" t="s">
        <v>117</v>
      </c>
      <c r="M250" s="254" t="s">
        <v>117</v>
      </c>
      <c r="N250" s="255">
        <v>0</v>
      </c>
      <c r="O250" s="256">
        <v>0</v>
      </c>
      <c r="P250" s="257">
        <f>O250-N250</f>
        <v>0</v>
      </c>
      <c r="Q250" s="258">
        <f>O250/I250</f>
        <v>0</v>
      </c>
      <c r="R250" s="259">
        <f>I250-O250</f>
        <v>579008.76</v>
      </c>
      <c r="S250" s="260">
        <f>P250-T250</f>
        <v>0</v>
      </c>
      <c r="T250" s="261">
        <f>P250*$J$286</f>
        <v>0</v>
      </c>
    </row>
    <row r="251" spans="1:20" s="200" customFormat="1" ht="16.5" x14ac:dyDescent="0.3">
      <c r="A251" s="242" t="s">
        <v>477</v>
      </c>
      <c r="B251" s="243" t="s">
        <v>478</v>
      </c>
      <c r="C251" s="244" t="s">
        <v>479</v>
      </c>
      <c r="D251" s="245" t="s">
        <v>116</v>
      </c>
      <c r="E251" s="246">
        <v>1</v>
      </c>
      <c r="F251" s="247">
        <v>959554.42</v>
      </c>
      <c r="G251" s="248">
        <v>959554.42</v>
      </c>
      <c r="H251" s="249">
        <f>E251</f>
        <v>1</v>
      </c>
      <c r="I251" s="250">
        <f>F251*H251</f>
        <v>959554.42</v>
      </c>
      <c r="J251" s="251">
        <f>I251/G251</f>
        <v>1</v>
      </c>
      <c r="K251" s="252" t="s">
        <v>117</v>
      </c>
      <c r="L251" s="253" t="s">
        <v>117</v>
      </c>
      <c r="M251" s="254" t="s">
        <v>117</v>
      </c>
      <c r="N251" s="255">
        <v>0</v>
      </c>
      <c r="O251" s="256">
        <v>0</v>
      </c>
      <c r="P251" s="257">
        <f>O251-N251</f>
        <v>0</v>
      </c>
      <c r="Q251" s="258">
        <f>O251/I251</f>
        <v>0</v>
      </c>
      <c r="R251" s="259">
        <f>I251-O251</f>
        <v>959554.42</v>
      </c>
      <c r="S251" s="260">
        <f>P251-T251</f>
        <v>0</v>
      </c>
      <c r="T251" s="261">
        <f>P251*$J$286</f>
        <v>0</v>
      </c>
    </row>
    <row r="252" spans="1:20" s="200" customFormat="1" ht="17.25" thickBot="1" x14ac:dyDescent="0.35">
      <c r="A252" s="242" t="s">
        <v>480</v>
      </c>
      <c r="B252" s="243" t="s">
        <v>481</v>
      </c>
      <c r="C252" s="244" t="s">
        <v>482</v>
      </c>
      <c r="D252" s="245" t="s">
        <v>116</v>
      </c>
      <c r="E252" s="246">
        <v>1</v>
      </c>
      <c r="F252" s="247">
        <v>1598748.14</v>
      </c>
      <c r="G252" s="248">
        <v>1598748.14</v>
      </c>
      <c r="H252" s="249">
        <f>E252</f>
        <v>1</v>
      </c>
      <c r="I252" s="250">
        <f>F252*H252</f>
        <v>1598748.14</v>
      </c>
      <c r="J252" s="251">
        <f>I252/G252</f>
        <v>1</v>
      </c>
      <c r="K252" s="252" t="s">
        <v>117</v>
      </c>
      <c r="L252" s="253" t="s">
        <v>117</v>
      </c>
      <c r="M252" s="254" t="s">
        <v>117</v>
      </c>
      <c r="N252" s="255">
        <v>0</v>
      </c>
      <c r="O252" s="256">
        <v>0</v>
      </c>
      <c r="P252" s="257">
        <f>O252-N252</f>
        <v>0</v>
      </c>
      <c r="Q252" s="258">
        <f>O252/I252</f>
        <v>0</v>
      </c>
      <c r="R252" s="259">
        <f>I252-O252</f>
        <v>1598748.14</v>
      </c>
      <c r="S252" s="260">
        <f>P252-T252</f>
        <v>0</v>
      </c>
      <c r="T252" s="261">
        <f>P252*$J$286</f>
        <v>0</v>
      </c>
    </row>
    <row r="253" spans="1:20" s="200" customFormat="1" ht="20.100000000000001" customHeight="1" thickTop="1" thickBot="1" x14ac:dyDescent="0.35">
      <c r="A253" s="297"/>
      <c r="B253" s="298"/>
      <c r="C253" s="299" t="s">
        <v>483</v>
      </c>
      <c r="D253" s="300"/>
      <c r="E253" s="301"/>
      <c r="F253" s="302"/>
      <c r="G253" s="303">
        <f>SUM(G250:G252)</f>
        <v>3137311.3200000003</v>
      </c>
      <c r="H253" s="304"/>
      <c r="I253" s="305">
        <f>SUM(I250:I252)</f>
        <v>3137311.3200000003</v>
      </c>
      <c r="J253" s="306">
        <f t="shared" ref="J253" si="154">I253/G253</f>
        <v>1</v>
      </c>
      <c r="K253" s="307"/>
      <c r="L253" s="308"/>
      <c r="M253" s="309"/>
      <c r="N253" s="310">
        <f>SUM(N250:N252)</f>
        <v>0</v>
      </c>
      <c r="O253" s="310">
        <f>SUM(O250:O252)</f>
        <v>0</v>
      </c>
      <c r="P253" s="310">
        <f>SUM(P250:P252)</f>
        <v>0</v>
      </c>
      <c r="Q253" s="311">
        <f t="shared" ref="Q253" si="155">O253/I253</f>
        <v>0</v>
      </c>
      <c r="R253" s="312">
        <f>SUM(R250:R252)</f>
        <v>3137311.3200000003</v>
      </c>
      <c r="S253" s="313">
        <f>SUM(S250:S252)</f>
        <v>0</v>
      </c>
      <c r="T253" s="314">
        <f>SUM(T250:T252)</f>
        <v>0</v>
      </c>
    </row>
    <row r="254" spans="1:20" s="230" customFormat="1" ht="24.95" customHeight="1" thickTop="1" thickBot="1" x14ac:dyDescent="0.3">
      <c r="A254" s="218"/>
      <c r="B254" s="219" t="s">
        <v>484</v>
      </c>
      <c r="C254" s="220" t="s">
        <v>485</v>
      </c>
      <c r="D254" s="221"/>
      <c r="E254" s="222"/>
      <c r="F254" s="223"/>
      <c r="G254" s="221"/>
      <c r="H254" s="224"/>
      <c r="I254" s="225"/>
      <c r="J254" s="225"/>
      <c r="K254" s="226"/>
      <c r="L254" s="226"/>
      <c r="M254" s="224"/>
      <c r="N254" s="224"/>
      <c r="O254" s="224"/>
      <c r="P254" s="224"/>
      <c r="Q254" s="227"/>
      <c r="R254" s="228"/>
      <c r="S254" s="229"/>
      <c r="T254" s="228"/>
    </row>
    <row r="255" spans="1:20" s="200" customFormat="1" ht="17.25" thickTop="1" x14ac:dyDescent="0.3">
      <c r="A255" s="242" t="s">
        <v>486</v>
      </c>
      <c r="B255" s="243" t="s">
        <v>193</v>
      </c>
      <c r="C255" s="244" t="s">
        <v>487</v>
      </c>
      <c r="D255" s="245" t="s">
        <v>116</v>
      </c>
      <c r="E255" s="246">
        <v>1</v>
      </c>
      <c r="F255" s="247">
        <v>116675.8</v>
      </c>
      <c r="G255" s="248">
        <v>116675.8</v>
      </c>
      <c r="H255" s="249">
        <f>E255</f>
        <v>1</v>
      </c>
      <c r="I255" s="250">
        <f>F255*H255</f>
        <v>116675.8</v>
      </c>
      <c r="J255" s="251">
        <f>I255/G255</f>
        <v>1</v>
      </c>
      <c r="K255" s="252" t="s">
        <v>117</v>
      </c>
      <c r="L255" s="253" t="s">
        <v>117</v>
      </c>
      <c r="M255" s="254" t="s">
        <v>117</v>
      </c>
      <c r="N255" s="255">
        <v>0</v>
      </c>
      <c r="O255" s="256">
        <v>0</v>
      </c>
      <c r="P255" s="257">
        <f>O255-N255</f>
        <v>0</v>
      </c>
      <c r="Q255" s="258">
        <f>O255/I255</f>
        <v>0</v>
      </c>
      <c r="R255" s="259">
        <f>I255-O255</f>
        <v>116675.8</v>
      </c>
      <c r="S255" s="260">
        <f>P255-T255</f>
        <v>0</v>
      </c>
      <c r="T255" s="261">
        <f>P255*$J$286</f>
        <v>0</v>
      </c>
    </row>
    <row r="256" spans="1:20" s="200" customFormat="1" ht="16.5" x14ac:dyDescent="0.3">
      <c r="A256" s="242" t="s">
        <v>488</v>
      </c>
      <c r="B256" s="243" t="s">
        <v>199</v>
      </c>
      <c r="C256" s="244" t="s">
        <v>489</v>
      </c>
      <c r="D256" s="245" t="s">
        <v>116</v>
      </c>
      <c r="E256" s="246">
        <v>1</v>
      </c>
      <c r="F256" s="247">
        <v>72988.929999999993</v>
      </c>
      <c r="G256" s="248">
        <v>72988.929999999993</v>
      </c>
      <c r="H256" s="249">
        <f>E256</f>
        <v>1</v>
      </c>
      <c r="I256" s="250">
        <f>F256*H256</f>
        <v>72988.929999999993</v>
      </c>
      <c r="J256" s="251">
        <f>I256/G256</f>
        <v>1</v>
      </c>
      <c r="K256" s="252" t="s">
        <v>117</v>
      </c>
      <c r="L256" s="253" t="s">
        <v>117</v>
      </c>
      <c r="M256" s="254" t="s">
        <v>117</v>
      </c>
      <c r="N256" s="255">
        <v>0</v>
      </c>
      <c r="O256" s="256">
        <v>0</v>
      </c>
      <c r="P256" s="257">
        <f>O256-N256</f>
        <v>0</v>
      </c>
      <c r="Q256" s="258">
        <f>O256/I256</f>
        <v>0</v>
      </c>
      <c r="R256" s="259">
        <f>I256-O256</f>
        <v>72988.929999999993</v>
      </c>
      <c r="S256" s="260">
        <f>P256-T256</f>
        <v>0</v>
      </c>
      <c r="T256" s="261">
        <f>P256*$J$286</f>
        <v>0</v>
      </c>
    </row>
    <row r="257" spans="1:20" s="200" customFormat="1" ht="16.5" x14ac:dyDescent="0.3">
      <c r="A257" s="242" t="s">
        <v>490</v>
      </c>
      <c r="B257" s="243" t="s">
        <v>199</v>
      </c>
      <c r="C257" s="244" t="s">
        <v>491</v>
      </c>
      <c r="D257" s="245" t="s">
        <v>116</v>
      </c>
      <c r="E257" s="246">
        <v>1</v>
      </c>
      <c r="F257" s="247">
        <v>208724.99</v>
      </c>
      <c r="G257" s="248">
        <v>208724.99</v>
      </c>
      <c r="H257" s="249">
        <f>E257</f>
        <v>1</v>
      </c>
      <c r="I257" s="250">
        <f>F257*H257</f>
        <v>208724.99</v>
      </c>
      <c r="J257" s="251">
        <f>I257/G257</f>
        <v>1</v>
      </c>
      <c r="K257" s="252" t="s">
        <v>117</v>
      </c>
      <c r="L257" s="253" t="s">
        <v>117</v>
      </c>
      <c r="M257" s="254" t="s">
        <v>117</v>
      </c>
      <c r="N257" s="255">
        <v>0</v>
      </c>
      <c r="O257" s="256">
        <v>0</v>
      </c>
      <c r="P257" s="257">
        <f>O257-N257</f>
        <v>0</v>
      </c>
      <c r="Q257" s="258">
        <f>O257/I257</f>
        <v>0</v>
      </c>
      <c r="R257" s="259">
        <f>I257-O257</f>
        <v>208724.99</v>
      </c>
      <c r="S257" s="260">
        <f>P257-T257</f>
        <v>0</v>
      </c>
      <c r="T257" s="261">
        <f>P257*$J$286</f>
        <v>0</v>
      </c>
    </row>
    <row r="258" spans="1:20" s="200" customFormat="1" ht="16.5" x14ac:dyDescent="0.3">
      <c r="A258" s="242" t="s">
        <v>492</v>
      </c>
      <c r="B258" s="243" t="s">
        <v>199</v>
      </c>
      <c r="C258" s="244" t="s">
        <v>493</v>
      </c>
      <c r="D258" s="245" t="s">
        <v>116</v>
      </c>
      <c r="E258" s="246">
        <v>1</v>
      </c>
      <c r="F258" s="247">
        <v>620235.65</v>
      </c>
      <c r="G258" s="248">
        <v>620235.65</v>
      </c>
      <c r="H258" s="249">
        <f>E258</f>
        <v>1</v>
      </c>
      <c r="I258" s="250">
        <f>F258*H258</f>
        <v>620235.65</v>
      </c>
      <c r="J258" s="251">
        <f>I258/G258</f>
        <v>1</v>
      </c>
      <c r="K258" s="252" t="s">
        <v>117</v>
      </c>
      <c r="L258" s="253" t="s">
        <v>117</v>
      </c>
      <c r="M258" s="254" t="s">
        <v>117</v>
      </c>
      <c r="N258" s="255">
        <v>0</v>
      </c>
      <c r="O258" s="256">
        <v>0</v>
      </c>
      <c r="P258" s="257">
        <f>O258-N258</f>
        <v>0</v>
      </c>
      <c r="Q258" s="258">
        <f>O258/I258</f>
        <v>0</v>
      </c>
      <c r="R258" s="259">
        <f>I258-O258</f>
        <v>620235.65</v>
      </c>
      <c r="S258" s="260">
        <f>P258-T258</f>
        <v>0</v>
      </c>
      <c r="T258" s="261">
        <f>P258*$J$286</f>
        <v>0</v>
      </c>
    </row>
    <row r="259" spans="1:20" s="200" customFormat="1" ht="17.25" thickBot="1" x14ac:dyDescent="0.35">
      <c r="A259" s="242" t="s">
        <v>494</v>
      </c>
      <c r="B259" s="243" t="s">
        <v>160</v>
      </c>
      <c r="C259" s="244" t="s">
        <v>495</v>
      </c>
      <c r="D259" s="245" t="s">
        <v>116</v>
      </c>
      <c r="E259" s="246">
        <v>1</v>
      </c>
      <c r="F259" s="247">
        <v>952177.22</v>
      </c>
      <c r="G259" s="248">
        <v>952177.22</v>
      </c>
      <c r="H259" s="249">
        <f>E259</f>
        <v>1</v>
      </c>
      <c r="I259" s="250">
        <f>F259*H259</f>
        <v>952177.22</v>
      </c>
      <c r="J259" s="251">
        <f>I259/G259</f>
        <v>1</v>
      </c>
      <c r="K259" s="252" t="s">
        <v>117</v>
      </c>
      <c r="L259" s="253" t="s">
        <v>117</v>
      </c>
      <c r="M259" s="254" t="s">
        <v>117</v>
      </c>
      <c r="N259" s="255">
        <v>0</v>
      </c>
      <c r="O259" s="256">
        <v>0</v>
      </c>
      <c r="P259" s="257">
        <f>O259-N259</f>
        <v>0</v>
      </c>
      <c r="Q259" s="258">
        <f>O259/I259</f>
        <v>0</v>
      </c>
      <c r="R259" s="259">
        <f>I259-O259</f>
        <v>952177.22</v>
      </c>
      <c r="S259" s="260">
        <f>P259-T259</f>
        <v>0</v>
      </c>
      <c r="T259" s="261">
        <f>P259*$J$286</f>
        <v>0</v>
      </c>
    </row>
    <row r="260" spans="1:20" s="200" customFormat="1" ht="20.100000000000001" customHeight="1" thickTop="1" thickBot="1" x14ac:dyDescent="0.35">
      <c r="A260" s="297"/>
      <c r="B260" s="298"/>
      <c r="C260" s="299" t="s">
        <v>496</v>
      </c>
      <c r="D260" s="300"/>
      <c r="E260" s="301"/>
      <c r="F260" s="302"/>
      <c r="G260" s="303">
        <f>SUM(G255:G259)</f>
        <v>1970802.5899999999</v>
      </c>
      <c r="H260" s="304"/>
      <c r="I260" s="305">
        <f>SUM(I255:I259)</f>
        <v>1970802.5899999999</v>
      </c>
      <c r="J260" s="306">
        <f t="shared" ref="J260" si="156">I260/G260</f>
        <v>1</v>
      </c>
      <c r="K260" s="307"/>
      <c r="L260" s="308"/>
      <c r="M260" s="309"/>
      <c r="N260" s="310">
        <f>SUM(N255:N259)</f>
        <v>0</v>
      </c>
      <c r="O260" s="310">
        <f>SUM(O255:O259)</f>
        <v>0</v>
      </c>
      <c r="P260" s="310">
        <f>SUM(P255:P259)</f>
        <v>0</v>
      </c>
      <c r="Q260" s="311">
        <f t="shared" ref="Q260" si="157">O260/I260</f>
        <v>0</v>
      </c>
      <c r="R260" s="312">
        <f>SUM(R255:R259)</f>
        <v>1970802.5899999999</v>
      </c>
      <c r="S260" s="313">
        <f>SUM(S255:S259)</f>
        <v>0</v>
      </c>
      <c r="T260" s="314">
        <f>SUM(T255:T259)</f>
        <v>0</v>
      </c>
    </row>
    <row r="261" spans="1:20" s="230" customFormat="1" ht="24.95" customHeight="1" thickTop="1" thickBot="1" x14ac:dyDescent="0.3">
      <c r="A261" s="218"/>
      <c r="B261" s="219" t="s">
        <v>497</v>
      </c>
      <c r="C261" s="220" t="s">
        <v>498</v>
      </c>
      <c r="D261" s="221"/>
      <c r="E261" s="222"/>
      <c r="F261" s="223"/>
      <c r="G261" s="221"/>
      <c r="H261" s="224"/>
      <c r="I261" s="225"/>
      <c r="J261" s="225"/>
      <c r="K261" s="226"/>
      <c r="L261" s="226"/>
      <c r="M261" s="224"/>
      <c r="N261" s="224"/>
      <c r="O261" s="224"/>
      <c r="P261" s="224"/>
      <c r="Q261" s="227"/>
      <c r="R261" s="228"/>
      <c r="S261" s="229"/>
      <c r="T261" s="228"/>
    </row>
    <row r="262" spans="1:20" s="200" customFormat="1" ht="17.25" thickTop="1" x14ac:dyDescent="0.3">
      <c r="A262" s="242" t="s">
        <v>499</v>
      </c>
      <c r="B262" s="243" t="s">
        <v>500</v>
      </c>
      <c r="C262" s="244" t="s">
        <v>501</v>
      </c>
      <c r="D262" s="245" t="s">
        <v>116</v>
      </c>
      <c r="E262" s="246">
        <v>1</v>
      </c>
      <c r="F262" s="247">
        <v>2737641.63</v>
      </c>
      <c r="G262" s="248">
        <v>2737641.63</v>
      </c>
      <c r="H262" s="249">
        <f t="shared" ref="H262:H268" si="158">E262</f>
        <v>1</v>
      </c>
      <c r="I262" s="250">
        <f t="shared" ref="I262:I268" si="159">F262*H262</f>
        <v>2737641.63</v>
      </c>
      <c r="J262" s="251">
        <f t="shared" ref="J262:J269" si="160">I262/G262</f>
        <v>1</v>
      </c>
      <c r="K262" s="252" t="s">
        <v>117</v>
      </c>
      <c r="L262" s="253" t="s">
        <v>117</v>
      </c>
      <c r="M262" s="254" t="s">
        <v>117</v>
      </c>
      <c r="N262" s="255">
        <v>0</v>
      </c>
      <c r="O262" s="256">
        <v>0</v>
      </c>
      <c r="P262" s="257">
        <f t="shared" ref="P262:P268" si="161">O262-N262</f>
        <v>0</v>
      </c>
      <c r="Q262" s="258">
        <f t="shared" ref="Q262:Q269" si="162">O262/I262</f>
        <v>0</v>
      </c>
      <c r="R262" s="259">
        <f t="shared" ref="R262:R268" si="163">I262-O262</f>
        <v>2737641.63</v>
      </c>
      <c r="S262" s="260">
        <f t="shared" ref="S262:S268" si="164">P262-T262</f>
        <v>0</v>
      </c>
      <c r="T262" s="261">
        <f t="shared" ref="T262:T268" si="165">P262*$J$286</f>
        <v>0</v>
      </c>
    </row>
    <row r="263" spans="1:20" s="200" customFormat="1" ht="16.5" x14ac:dyDescent="0.3">
      <c r="A263" s="242" t="s">
        <v>502</v>
      </c>
      <c r="B263" s="243" t="s">
        <v>503</v>
      </c>
      <c r="C263" s="244" t="s">
        <v>504</v>
      </c>
      <c r="D263" s="245" t="s">
        <v>116</v>
      </c>
      <c r="E263" s="246">
        <v>1</v>
      </c>
      <c r="F263" s="247">
        <v>70161.23</v>
      </c>
      <c r="G263" s="248">
        <v>70161.23</v>
      </c>
      <c r="H263" s="249">
        <f t="shared" si="158"/>
        <v>1</v>
      </c>
      <c r="I263" s="250">
        <f t="shared" si="159"/>
        <v>70161.23</v>
      </c>
      <c r="J263" s="251">
        <f t="shared" si="160"/>
        <v>1</v>
      </c>
      <c r="K263" s="252" t="s">
        <v>117</v>
      </c>
      <c r="L263" s="253" t="s">
        <v>117</v>
      </c>
      <c r="M263" s="254" t="s">
        <v>117</v>
      </c>
      <c r="N263" s="255">
        <v>0</v>
      </c>
      <c r="O263" s="256">
        <v>0</v>
      </c>
      <c r="P263" s="257">
        <f t="shared" si="161"/>
        <v>0</v>
      </c>
      <c r="Q263" s="258">
        <f t="shared" si="162"/>
        <v>0</v>
      </c>
      <c r="R263" s="259">
        <f t="shared" si="163"/>
        <v>70161.23</v>
      </c>
      <c r="S263" s="260">
        <f t="shared" si="164"/>
        <v>0</v>
      </c>
      <c r="T263" s="261">
        <f t="shared" si="165"/>
        <v>0</v>
      </c>
    </row>
    <row r="264" spans="1:20" s="200" customFormat="1" ht="16.5" x14ac:dyDescent="0.3">
      <c r="A264" s="242" t="s">
        <v>505</v>
      </c>
      <c r="B264" s="243" t="s">
        <v>506</v>
      </c>
      <c r="C264" s="244" t="s">
        <v>507</v>
      </c>
      <c r="D264" s="245" t="s">
        <v>116</v>
      </c>
      <c r="E264" s="246">
        <v>1</v>
      </c>
      <c r="F264" s="247">
        <v>2860727.39</v>
      </c>
      <c r="G264" s="248">
        <v>2860727.39</v>
      </c>
      <c r="H264" s="249">
        <f t="shared" si="158"/>
        <v>1</v>
      </c>
      <c r="I264" s="250">
        <f t="shared" si="159"/>
        <v>2860727.39</v>
      </c>
      <c r="J264" s="251">
        <f t="shared" si="160"/>
        <v>1</v>
      </c>
      <c r="K264" s="252" t="s">
        <v>117</v>
      </c>
      <c r="L264" s="253" t="s">
        <v>117</v>
      </c>
      <c r="M264" s="254" t="s">
        <v>117</v>
      </c>
      <c r="N264" s="255">
        <v>0</v>
      </c>
      <c r="O264" s="256">
        <v>0</v>
      </c>
      <c r="P264" s="257">
        <f t="shared" si="161"/>
        <v>0</v>
      </c>
      <c r="Q264" s="258">
        <f t="shared" si="162"/>
        <v>0</v>
      </c>
      <c r="R264" s="259">
        <f t="shared" si="163"/>
        <v>2860727.39</v>
      </c>
      <c r="S264" s="260">
        <f t="shared" si="164"/>
        <v>0</v>
      </c>
      <c r="T264" s="261">
        <f t="shared" si="165"/>
        <v>0</v>
      </c>
    </row>
    <row r="265" spans="1:20" s="200" customFormat="1" ht="16.5" x14ac:dyDescent="0.3">
      <c r="A265" s="242" t="s">
        <v>508</v>
      </c>
      <c r="B265" s="243" t="s">
        <v>509</v>
      </c>
      <c r="C265" s="244" t="s">
        <v>510</v>
      </c>
      <c r="D265" s="245" t="s">
        <v>116</v>
      </c>
      <c r="E265" s="246">
        <v>1</v>
      </c>
      <c r="F265" s="247">
        <v>208687.55</v>
      </c>
      <c r="G265" s="248">
        <v>208687.55</v>
      </c>
      <c r="H265" s="249">
        <f t="shared" si="158"/>
        <v>1</v>
      </c>
      <c r="I265" s="250">
        <f t="shared" si="159"/>
        <v>208687.55</v>
      </c>
      <c r="J265" s="251">
        <f t="shared" si="160"/>
        <v>1</v>
      </c>
      <c r="K265" s="252" t="s">
        <v>117</v>
      </c>
      <c r="L265" s="253" t="s">
        <v>117</v>
      </c>
      <c r="M265" s="254" t="s">
        <v>117</v>
      </c>
      <c r="N265" s="255">
        <v>0</v>
      </c>
      <c r="O265" s="256">
        <v>0</v>
      </c>
      <c r="P265" s="257">
        <f t="shared" si="161"/>
        <v>0</v>
      </c>
      <c r="Q265" s="258">
        <f t="shared" si="162"/>
        <v>0</v>
      </c>
      <c r="R265" s="259">
        <f t="shared" si="163"/>
        <v>208687.55</v>
      </c>
      <c r="S265" s="260">
        <f t="shared" si="164"/>
        <v>0</v>
      </c>
      <c r="T265" s="261">
        <f t="shared" si="165"/>
        <v>0</v>
      </c>
    </row>
    <row r="266" spans="1:20" s="200" customFormat="1" ht="33" x14ac:dyDescent="0.3">
      <c r="A266" s="242" t="s">
        <v>511</v>
      </c>
      <c r="B266" s="243" t="s">
        <v>512</v>
      </c>
      <c r="C266" s="244" t="s">
        <v>513</v>
      </c>
      <c r="D266" s="245" t="s">
        <v>116</v>
      </c>
      <c r="E266" s="246">
        <v>1</v>
      </c>
      <c r="F266" s="247">
        <v>256894.59</v>
      </c>
      <c r="G266" s="248">
        <v>256894.59</v>
      </c>
      <c r="H266" s="249">
        <f t="shared" si="158"/>
        <v>1</v>
      </c>
      <c r="I266" s="250">
        <f t="shared" si="159"/>
        <v>256894.59</v>
      </c>
      <c r="J266" s="251">
        <f t="shared" si="160"/>
        <v>1</v>
      </c>
      <c r="K266" s="252" t="s">
        <v>117</v>
      </c>
      <c r="L266" s="253" t="s">
        <v>117</v>
      </c>
      <c r="M266" s="254" t="s">
        <v>117</v>
      </c>
      <c r="N266" s="255">
        <v>0</v>
      </c>
      <c r="O266" s="256">
        <v>0</v>
      </c>
      <c r="P266" s="257">
        <f t="shared" si="161"/>
        <v>0</v>
      </c>
      <c r="Q266" s="258">
        <f t="shared" si="162"/>
        <v>0</v>
      </c>
      <c r="R266" s="259">
        <f t="shared" si="163"/>
        <v>256894.59</v>
      </c>
      <c r="S266" s="260">
        <f t="shared" si="164"/>
        <v>0</v>
      </c>
      <c r="T266" s="261">
        <f t="shared" si="165"/>
        <v>0</v>
      </c>
    </row>
    <row r="267" spans="1:20" s="200" customFormat="1" ht="16.5" x14ac:dyDescent="0.3">
      <c r="A267" s="242" t="s">
        <v>514</v>
      </c>
      <c r="B267" s="243" t="s">
        <v>515</v>
      </c>
      <c r="C267" s="244" t="s">
        <v>516</v>
      </c>
      <c r="D267" s="245" t="s">
        <v>116</v>
      </c>
      <c r="E267" s="246">
        <v>1</v>
      </c>
      <c r="F267" s="247">
        <v>1015151.9</v>
      </c>
      <c r="G267" s="248">
        <v>1015151.9</v>
      </c>
      <c r="H267" s="249">
        <f t="shared" si="158"/>
        <v>1</v>
      </c>
      <c r="I267" s="250">
        <f t="shared" si="159"/>
        <v>1015151.9</v>
      </c>
      <c r="J267" s="251">
        <f t="shared" si="160"/>
        <v>1</v>
      </c>
      <c r="K267" s="252" t="s">
        <v>117</v>
      </c>
      <c r="L267" s="253" t="s">
        <v>117</v>
      </c>
      <c r="M267" s="254" t="s">
        <v>117</v>
      </c>
      <c r="N267" s="255">
        <v>0</v>
      </c>
      <c r="O267" s="256">
        <v>0</v>
      </c>
      <c r="P267" s="257">
        <f t="shared" si="161"/>
        <v>0</v>
      </c>
      <c r="Q267" s="258">
        <f t="shared" si="162"/>
        <v>0</v>
      </c>
      <c r="R267" s="259">
        <f t="shared" si="163"/>
        <v>1015151.9</v>
      </c>
      <c r="S267" s="260">
        <f t="shared" si="164"/>
        <v>0</v>
      </c>
      <c r="T267" s="261">
        <f t="shared" si="165"/>
        <v>0</v>
      </c>
    </row>
    <row r="268" spans="1:20" s="200" customFormat="1" ht="33.75" thickBot="1" x14ac:dyDescent="0.35">
      <c r="A268" s="242" t="s">
        <v>517</v>
      </c>
      <c r="B268" s="243" t="s">
        <v>518</v>
      </c>
      <c r="C268" s="244" t="s">
        <v>519</v>
      </c>
      <c r="D268" s="245" t="s">
        <v>116</v>
      </c>
      <c r="E268" s="246">
        <v>1</v>
      </c>
      <c r="F268" s="247">
        <v>61932.14</v>
      </c>
      <c r="G268" s="248">
        <v>61932.14</v>
      </c>
      <c r="H268" s="249">
        <f t="shared" si="158"/>
        <v>1</v>
      </c>
      <c r="I268" s="250">
        <f t="shared" si="159"/>
        <v>61932.14</v>
      </c>
      <c r="J268" s="251">
        <f t="shared" si="160"/>
        <v>1</v>
      </c>
      <c r="K268" s="252" t="s">
        <v>117</v>
      </c>
      <c r="L268" s="253" t="s">
        <v>117</v>
      </c>
      <c r="M268" s="254" t="s">
        <v>117</v>
      </c>
      <c r="N268" s="255">
        <v>0</v>
      </c>
      <c r="O268" s="256">
        <v>0</v>
      </c>
      <c r="P268" s="257">
        <f t="shared" si="161"/>
        <v>0</v>
      </c>
      <c r="Q268" s="258">
        <f t="shared" si="162"/>
        <v>0</v>
      </c>
      <c r="R268" s="259">
        <f t="shared" si="163"/>
        <v>61932.14</v>
      </c>
      <c r="S268" s="260">
        <f t="shared" si="164"/>
        <v>0</v>
      </c>
      <c r="T268" s="261">
        <f t="shared" si="165"/>
        <v>0</v>
      </c>
    </row>
    <row r="269" spans="1:20" s="200" customFormat="1" ht="20.100000000000001" customHeight="1" thickTop="1" thickBot="1" x14ac:dyDescent="0.35">
      <c r="A269" s="297"/>
      <c r="B269" s="298"/>
      <c r="C269" s="299" t="s">
        <v>520</v>
      </c>
      <c r="D269" s="300"/>
      <c r="E269" s="301"/>
      <c r="F269" s="302"/>
      <c r="G269" s="303">
        <f>SUM(G262:G268)</f>
        <v>7211196.4299999997</v>
      </c>
      <c r="H269" s="304"/>
      <c r="I269" s="305">
        <f>SUM(I262:I268)</f>
        <v>7211196.4299999997</v>
      </c>
      <c r="J269" s="306">
        <f t="shared" si="160"/>
        <v>1</v>
      </c>
      <c r="K269" s="307"/>
      <c r="L269" s="308"/>
      <c r="M269" s="309"/>
      <c r="N269" s="310">
        <f>SUM(N262:N268)</f>
        <v>0</v>
      </c>
      <c r="O269" s="310">
        <f>SUM(O262:O268)</f>
        <v>0</v>
      </c>
      <c r="P269" s="310">
        <f>SUM(P262:P268)</f>
        <v>0</v>
      </c>
      <c r="Q269" s="311">
        <f t="shared" si="162"/>
        <v>0</v>
      </c>
      <c r="R269" s="312">
        <f>SUM(R262:R268)</f>
        <v>7211196.4299999997</v>
      </c>
      <c r="S269" s="313">
        <f>SUM(S262:S268)</f>
        <v>0</v>
      </c>
      <c r="T269" s="314">
        <f>SUM(T262:T268)</f>
        <v>0</v>
      </c>
    </row>
    <row r="270" spans="1:20" s="200" customFormat="1" ht="18" thickTop="1" thickBot="1" x14ac:dyDescent="0.35">
      <c r="A270" s="321"/>
      <c r="B270" s="322"/>
      <c r="E270" s="323"/>
      <c r="F270" s="324"/>
      <c r="N270" s="324"/>
      <c r="R270" s="325"/>
      <c r="S270" s="325"/>
      <c r="T270" s="325"/>
    </row>
    <row r="271" spans="1:20" s="200" customFormat="1" ht="24.95" customHeight="1" thickTop="1" thickBot="1" x14ac:dyDescent="0.35">
      <c r="A271" s="326"/>
      <c r="B271" s="327"/>
      <c r="C271" s="328" t="s">
        <v>521</v>
      </c>
      <c r="D271" s="329"/>
      <c r="E271" s="330"/>
      <c r="F271" s="331"/>
      <c r="G271" s="332">
        <f>SUM(G35,G80,G123,G143,G204,G248,G253,G260,G269)</f>
        <v>168974805.04999998</v>
      </c>
      <c r="H271" s="333"/>
      <c r="I271" s="334">
        <f>SUM(I35,I80,I123,I143,I204,I248,I253,I260,I269)</f>
        <v>168974805.04999998</v>
      </c>
      <c r="J271" s="335">
        <f>I271/G271</f>
        <v>1</v>
      </c>
      <c r="K271" s="333"/>
      <c r="L271" s="334"/>
      <c r="M271" s="332"/>
      <c r="N271" s="333">
        <f>SUM(N35,N80,N123,N143,N204,N248,N253,N260,N269)</f>
        <v>0</v>
      </c>
      <c r="O271" s="334">
        <f>SUM(O35,O80,O123,O143,O204,O248,O253,O260,O269)</f>
        <v>0</v>
      </c>
      <c r="P271" s="332">
        <f>SUM(P35,P80,P123,P143,P204,P248,P253,P260,P269)</f>
        <v>0</v>
      </c>
      <c r="Q271" s="336">
        <f>O271/I271</f>
        <v>0</v>
      </c>
      <c r="R271" s="337">
        <f>SUM(R35,R80,R123,R143,R204,R248,R253,R260,R269)</f>
        <v>168974805.04999998</v>
      </c>
      <c r="S271" s="338">
        <f>SUM(S35,S80,S123,S143,S204,S248,S253,S260,S269)</f>
        <v>0</v>
      </c>
      <c r="T271" s="339">
        <f>SUM(T35,T80,T123,T143,T204,T248,T253,T260,T269)</f>
        <v>0</v>
      </c>
    </row>
    <row r="272" spans="1:20" s="200" customFormat="1" ht="18" thickTop="1" thickBot="1" x14ac:dyDescent="0.35">
      <c r="A272" s="321"/>
      <c r="B272" s="322"/>
      <c r="E272" s="323"/>
      <c r="F272" s="324"/>
      <c r="N272" s="324"/>
      <c r="R272" s="325"/>
      <c r="S272" s="325"/>
      <c r="T272" s="325"/>
    </row>
    <row r="273" spans="1:20" s="200" customFormat="1" ht="24.95" customHeight="1" thickTop="1" thickBot="1" x14ac:dyDescent="0.35">
      <c r="A273" s="326"/>
      <c r="B273" s="327"/>
      <c r="C273" s="328" t="s">
        <v>522</v>
      </c>
      <c r="D273" s="329"/>
      <c r="E273" s="330"/>
      <c r="F273" s="331"/>
      <c r="G273" s="332" t="e">
        <f>#REF!</f>
        <v>#REF!</v>
      </c>
      <c r="H273" s="333"/>
      <c r="I273" s="334" t="e">
        <f>#REF!</f>
        <v>#REF!</v>
      </c>
      <c r="J273" s="335">
        <v>0</v>
      </c>
      <c r="K273" s="333"/>
      <c r="L273" s="334"/>
      <c r="M273" s="332"/>
      <c r="N273" s="333" t="e">
        <f>#REF!</f>
        <v>#REF!</v>
      </c>
      <c r="O273" s="334" t="e">
        <f>#REF!</f>
        <v>#REF!</v>
      </c>
      <c r="P273" s="332" t="e">
        <f>#REF!</f>
        <v>#REF!</v>
      </c>
      <c r="Q273" s="336">
        <v>0</v>
      </c>
      <c r="R273" s="337" t="e">
        <f>#REF!</f>
        <v>#REF!</v>
      </c>
      <c r="S273" s="338" t="e">
        <f>#REF!</f>
        <v>#REF!</v>
      </c>
      <c r="T273" s="339" t="e">
        <f>#REF!</f>
        <v>#REF!</v>
      </c>
    </row>
    <row r="274" spans="1:20" s="200" customFormat="1" ht="18" thickTop="1" thickBot="1" x14ac:dyDescent="0.35">
      <c r="A274" s="321"/>
      <c r="B274" s="322"/>
      <c r="E274" s="323"/>
      <c r="F274" s="324"/>
      <c r="N274" s="324"/>
      <c r="R274" s="325"/>
      <c r="S274" s="325"/>
      <c r="T274" s="325"/>
    </row>
    <row r="275" spans="1:20" s="200" customFormat="1" ht="24.95" customHeight="1" thickTop="1" thickBot="1" x14ac:dyDescent="0.35">
      <c r="A275" s="340"/>
      <c r="B275" s="341"/>
      <c r="C275" s="342" t="s">
        <v>523</v>
      </c>
      <c r="D275" s="343"/>
      <c r="E275" s="344"/>
      <c r="F275" s="345"/>
      <c r="G275" s="346" t="e">
        <f>SUM(G271,G273)</f>
        <v>#REF!</v>
      </c>
      <c r="H275" s="347"/>
      <c r="I275" s="348" t="e">
        <f>SUM(I271,I273)</f>
        <v>#REF!</v>
      </c>
      <c r="J275" s="349" t="e">
        <f>I275/G275</f>
        <v>#REF!</v>
      </c>
      <c r="K275" s="347"/>
      <c r="L275" s="348"/>
      <c r="M275" s="346"/>
      <c r="N275" s="347" t="e">
        <f t="shared" ref="N275:P275" si="166">SUM(N271,N273)</f>
        <v>#REF!</v>
      </c>
      <c r="O275" s="348" t="e">
        <f t="shared" si="166"/>
        <v>#REF!</v>
      </c>
      <c r="P275" s="346" t="e">
        <f t="shared" si="166"/>
        <v>#REF!</v>
      </c>
      <c r="Q275" s="350" t="e">
        <f>O275/I275</f>
        <v>#REF!</v>
      </c>
      <c r="R275" s="351" t="e">
        <f>SUM(R271,R273)</f>
        <v>#REF!</v>
      </c>
      <c r="S275" s="352" t="e">
        <f>SUM(S271,S273)</f>
        <v>#REF!</v>
      </c>
      <c r="T275" s="353" t="e">
        <f>SUM(T271,T273)</f>
        <v>#REF!</v>
      </c>
    </row>
    <row r="276" spans="1:20" ht="15.75" thickTop="1" x14ac:dyDescent="0.2"/>
    <row r="277" spans="1:20" ht="15.75" x14ac:dyDescent="0.25">
      <c r="B277" s="360" t="s">
        <v>524</v>
      </c>
      <c r="C277" s="163"/>
    </row>
    <row r="278" spans="1:20" ht="16.5" x14ac:dyDescent="0.3">
      <c r="B278" s="361"/>
      <c r="C278" s="321" t="s">
        <v>525</v>
      </c>
    </row>
    <row r="280" spans="1:20" x14ac:dyDescent="0.2">
      <c r="C280" s="362" t="s">
        <v>526</v>
      </c>
      <c r="D280" s="362"/>
      <c r="E280" s="362"/>
      <c r="F280" s="362"/>
      <c r="G280" s="362"/>
      <c r="H280" s="363"/>
      <c r="I280" s="363"/>
      <c r="J280" s="363"/>
      <c r="K280" s="363"/>
    </row>
    <row r="281" spans="1:20" x14ac:dyDescent="0.2">
      <c r="C281" s="364"/>
      <c r="D281" s="364"/>
      <c r="E281" s="364"/>
      <c r="F281" s="365"/>
      <c r="G281" s="366"/>
      <c r="M281" s="358"/>
    </row>
    <row r="284" spans="1:20" s="369" customFormat="1" ht="11.25" x14ac:dyDescent="0.2">
      <c r="A284" s="367"/>
      <c r="B284" s="368"/>
      <c r="E284" s="370"/>
      <c r="F284" s="371"/>
      <c r="N284" s="371"/>
      <c r="R284" s="372"/>
      <c r="S284" s="372"/>
      <c r="T284" s="372"/>
    </row>
    <row r="285" spans="1:20" s="369" customFormat="1" ht="11.25" x14ac:dyDescent="0.2">
      <c r="A285" s="367"/>
      <c r="B285" s="368"/>
      <c r="E285" s="370"/>
      <c r="F285" s="371"/>
      <c r="N285" s="371"/>
      <c r="R285" s="372"/>
      <c r="S285" s="372"/>
      <c r="T285" s="372"/>
    </row>
    <row r="286" spans="1:20" x14ac:dyDescent="0.2">
      <c r="G286" s="369"/>
      <c r="H286" s="369"/>
      <c r="I286" s="369"/>
      <c r="J286" s="369"/>
      <c r="K286" s="369"/>
      <c r="L286" s="373"/>
    </row>
    <row r="287" spans="1:20" x14ac:dyDescent="0.2">
      <c r="G287" s="369"/>
      <c r="H287" s="369"/>
      <c r="I287" s="369"/>
      <c r="J287" s="369"/>
      <c r="K287" s="369"/>
      <c r="L287" s="373"/>
    </row>
    <row r="288" spans="1:20" x14ac:dyDescent="0.2">
      <c r="G288" s="369"/>
      <c r="H288" s="369"/>
      <c r="I288" s="369"/>
      <c r="J288" s="369"/>
      <c r="K288" s="369"/>
      <c r="L288" s="373"/>
    </row>
    <row r="289" spans="1:20" x14ac:dyDescent="0.2">
      <c r="G289" s="369"/>
      <c r="H289" s="369"/>
      <c r="I289" s="369"/>
      <c r="J289" s="369"/>
      <c r="K289" s="369"/>
      <c r="L289" s="373"/>
    </row>
    <row r="290" spans="1:20" x14ac:dyDescent="0.2">
      <c r="G290" s="369"/>
      <c r="H290" s="369"/>
      <c r="I290" s="369"/>
      <c r="J290" s="369"/>
      <c r="K290" s="369"/>
    </row>
    <row r="291" spans="1:20" x14ac:dyDescent="0.2">
      <c r="G291" s="369"/>
      <c r="H291" s="369"/>
      <c r="I291" s="369"/>
      <c r="J291" s="369"/>
      <c r="K291" s="369"/>
    </row>
    <row r="292" spans="1:20" x14ac:dyDescent="0.2">
      <c r="G292" s="369"/>
      <c r="H292" s="369"/>
      <c r="I292" s="369"/>
      <c r="J292" s="369"/>
      <c r="K292" s="369"/>
    </row>
    <row r="293" spans="1:20" x14ac:dyDescent="0.2">
      <c r="A293" s="374"/>
      <c r="B293" s="375"/>
      <c r="C293" s="376"/>
      <c r="D293" s="376"/>
      <c r="E293" s="377"/>
      <c r="F293" s="378"/>
      <c r="G293" s="369"/>
      <c r="H293" s="369"/>
      <c r="I293" s="369"/>
      <c r="J293" s="369"/>
      <c r="K293" s="369"/>
      <c r="L293" s="378"/>
      <c r="M293" s="378"/>
      <c r="N293" s="378"/>
      <c r="O293" s="378"/>
      <c r="P293" s="378"/>
      <c r="Q293" s="378"/>
      <c r="R293" s="378"/>
      <c r="S293" s="378"/>
      <c r="T293" s="378"/>
    </row>
  </sheetData>
  <mergeCells count="73">
    <mergeCell ref="C273:D273"/>
    <mergeCell ref="E273:F273"/>
    <mergeCell ref="C275:D275"/>
    <mergeCell ref="E275:F275"/>
    <mergeCell ref="C280:G280"/>
    <mergeCell ref="C281:E281"/>
    <mergeCell ref="C248:D248"/>
    <mergeCell ref="C253:D253"/>
    <mergeCell ref="C260:D260"/>
    <mergeCell ref="C269:D269"/>
    <mergeCell ref="C271:D271"/>
    <mergeCell ref="E271:F271"/>
    <mergeCell ref="C209:D209"/>
    <mergeCell ref="A218:D218"/>
    <mergeCell ref="A224:D224"/>
    <mergeCell ref="C231:D231"/>
    <mergeCell ref="A239:D239"/>
    <mergeCell ref="A247:D247"/>
    <mergeCell ref="C177:D177"/>
    <mergeCell ref="C180:D180"/>
    <mergeCell ref="A192:D192"/>
    <mergeCell ref="A199:D199"/>
    <mergeCell ref="C203:D203"/>
    <mergeCell ref="C204:D204"/>
    <mergeCell ref="A135:D135"/>
    <mergeCell ref="A142:D142"/>
    <mergeCell ref="C143:D143"/>
    <mergeCell ref="A148:D148"/>
    <mergeCell ref="A157:D157"/>
    <mergeCell ref="A167:D167"/>
    <mergeCell ref="A101:D101"/>
    <mergeCell ref="A106:D106"/>
    <mergeCell ref="A113:D113"/>
    <mergeCell ref="A122:D122"/>
    <mergeCell ref="C123:D123"/>
    <mergeCell ref="A131:D131"/>
    <mergeCell ref="A62:D62"/>
    <mergeCell ref="A70:D70"/>
    <mergeCell ref="A79:D79"/>
    <mergeCell ref="C80:D80"/>
    <mergeCell ref="A88:D88"/>
    <mergeCell ref="C96:D96"/>
    <mergeCell ref="C30:D30"/>
    <mergeCell ref="C34:D34"/>
    <mergeCell ref="C35:D35"/>
    <mergeCell ref="C43:D43"/>
    <mergeCell ref="C51:D51"/>
    <mergeCell ref="A57:D57"/>
    <mergeCell ref="Q11:Q12"/>
    <mergeCell ref="R11:R12"/>
    <mergeCell ref="S11:T11"/>
    <mergeCell ref="C18:D18"/>
    <mergeCell ref="C22:D22"/>
    <mergeCell ref="C25:D25"/>
    <mergeCell ref="A8:B8"/>
    <mergeCell ref="C8:E8"/>
    <mergeCell ref="M8:O8"/>
    <mergeCell ref="M9:O9"/>
    <mergeCell ref="C11:G11"/>
    <mergeCell ref="H11:J11"/>
    <mergeCell ref="A6:B6"/>
    <mergeCell ref="C6:H6"/>
    <mergeCell ref="M6:O6"/>
    <mergeCell ref="A7:B7"/>
    <mergeCell ref="C7:H7"/>
    <mergeCell ref="M7:O7"/>
    <mergeCell ref="A1:K1"/>
    <mergeCell ref="A2:R2"/>
    <mergeCell ref="A3:R3"/>
    <mergeCell ref="M4:O4"/>
    <mergeCell ref="A5:B5"/>
    <mergeCell ref="C5:H5"/>
    <mergeCell ref="M5:O5"/>
  </mergeCells>
  <conditionalFormatting sqref="A16:C16">
    <cfRule type="expression" dxfId="9" priority="10">
      <formula>$P16&lt;&gt;0</formula>
    </cfRule>
  </conditionalFormatting>
  <conditionalFormatting sqref="A17:C17 A20:C21 A24:C24">
    <cfRule type="expression" dxfId="8" priority="9">
      <formula>$P17&lt;&gt;0</formula>
    </cfRule>
  </conditionalFormatting>
  <conditionalFormatting sqref="A27:C29 A32:C33 A38:C42 A45:C50 A53:C56 A59:C61 A64:C69 A72:C78">
    <cfRule type="expression" dxfId="7" priority="8">
      <formula>$P27&lt;&gt;0</formula>
    </cfRule>
  </conditionalFormatting>
  <conditionalFormatting sqref="A83:C87 A90:C95 A98:C100 A103:C105 A108:C112 A115:C121">
    <cfRule type="expression" dxfId="6" priority="7">
      <formula>$P83&lt;&gt;0</formula>
    </cfRule>
  </conditionalFormatting>
  <conditionalFormatting sqref="A126:C130 A133:C134 A137:C141 A146:C147">
    <cfRule type="expression" dxfId="5" priority="6">
      <formula>$P126&lt;&gt;0</formula>
    </cfRule>
  </conditionalFormatting>
  <conditionalFormatting sqref="A150:C156 A159:C166 A169:C176 A179:C179 A182:C191 A194:C198 A201:C202">
    <cfRule type="expression" dxfId="4" priority="5">
      <formula>$P150&lt;&gt;0</formula>
    </cfRule>
  </conditionalFormatting>
  <conditionalFormatting sqref="A207:C208 A211:C217 A220:C223 A226:C230 A233:C238 A241:C246">
    <cfRule type="expression" dxfId="3" priority="4">
      <formula>$P207&lt;&gt;0</formula>
    </cfRule>
  </conditionalFormatting>
  <conditionalFormatting sqref="A250:C252 A255:C259 A262:C268">
    <cfRule type="expression" dxfId="2" priority="3">
      <formula>$P250&lt;&gt;0</formula>
    </cfRule>
  </conditionalFormatting>
  <conditionalFormatting sqref="P16:P17 P20:P21 P24 P27:P29 P32:P33 P38:P42 P45:P50 P53:P56 P59:P61 P64:P69 P72:P78 P83:P87 P90:P95 P98:P100 P103:P105 P108:P112 P115:P121 P126:P130 P133:P134 P137:P141 P146:P147 P150:P156 P159:P166 P169:P176 P179 P182:P191 P194:P198 P201:P202 P207:P208 P211:P217 P220:P223 P226:P230 P233:P238 P241:P246 P250:P252 P255:P259 P262:P268">
    <cfRule type="cellIs" dxfId="1" priority="2" operator="notEqual">
      <formula>0</formula>
    </cfRule>
  </conditionalFormatting>
  <conditionalFormatting sqref="G271">
    <cfRule type="cellIs" dxfId="0" priority="1" operator="notEqual">
      <formula>$P$9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</dc:creator>
  <cp:lastModifiedBy>ZBIGNIEW</cp:lastModifiedBy>
  <dcterms:created xsi:type="dcterms:W3CDTF">2011-08-22T20:08:13Z</dcterms:created>
  <dcterms:modified xsi:type="dcterms:W3CDTF">2011-08-26T19:36:58Z</dcterms:modified>
</cp:coreProperties>
</file>